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145" tabRatio="853" firstSheet="5" activeTab="5"/>
  </bookViews>
  <sheets>
    <sheet name="Printplan_13Seite" sheetId="1" state="hidden" r:id="rId1"/>
    <sheet name="Printplan_Reise_ganze Seiten" sheetId="2" state="hidden" r:id="rId2"/>
    <sheet name="Printplan_Foc+Stern ganze Seite" sheetId="3" state="hidden" r:id="rId3"/>
    <sheet name="Printplan_13Seite (2)" sheetId="4" state="hidden" r:id="rId4"/>
    <sheet name="Printplan_13Seite_20.10." sheetId="5" state="hidden" r:id="rId5"/>
    <sheet name="Medija plan - example" sheetId="6" r:id="rId6"/>
  </sheets>
  <definedNames>
    <definedName name="_xlnm.Print_Area" localSheetId="5">'Medija plan - example'!$A$1:$BO$16</definedName>
    <definedName name="_xlnm.Print_Area" localSheetId="0">'Printplan_13Seite'!$A$1:$BV$64</definedName>
    <definedName name="_xlnm.Print_Area" localSheetId="3">'Printplan_13Seite (2)'!$A$1:$BV$65</definedName>
    <definedName name="_xlnm.Print_Area" localSheetId="4">'Printplan_13Seite_20.10.'!$A$1:$BV$55</definedName>
    <definedName name="_xlnm.Print_Area" localSheetId="2">'Printplan_Foc+Stern ganze Seite'!$A$1:$BV$65</definedName>
    <definedName name="_xlnm.Print_Area" localSheetId="1">'Printplan_Reise_ganze Seiten'!$A$1:$BV$65</definedName>
  </definedNames>
  <calcPr fullCalcOnLoad="1"/>
</workbook>
</file>

<file path=xl/sharedStrings.xml><?xml version="1.0" encoding="utf-8"?>
<sst xmlns="http://schemas.openxmlformats.org/spreadsheetml/2006/main" count="931" uniqueCount="124">
  <si>
    <t>Titel</t>
  </si>
  <si>
    <t>Merian</t>
  </si>
  <si>
    <t>Urlaub perfekt</t>
  </si>
  <si>
    <t>wöchentlich</t>
  </si>
  <si>
    <t>Stern</t>
  </si>
  <si>
    <t>ADAC Reisemagazin</t>
  </si>
  <si>
    <t>Reisemagazine (monothematisch)</t>
  </si>
  <si>
    <t>Reisemagazine (multithematisch)</t>
  </si>
  <si>
    <t>Aktuelle Nachrichtenmagazine</t>
  </si>
  <si>
    <t>4x jährlich</t>
  </si>
  <si>
    <t>2x jährlich</t>
  </si>
  <si>
    <t>2-monatlich</t>
  </si>
  <si>
    <t>Kontakte Mio.</t>
  </si>
  <si>
    <t>GRP</t>
  </si>
  <si>
    <t>Familientitel</t>
  </si>
  <si>
    <t>6x jährlich</t>
  </si>
  <si>
    <t>Stern Katalogservice</t>
  </si>
  <si>
    <t>Focus Katalogservice</t>
  </si>
  <si>
    <t>Urlaub perfekt Katalogservice</t>
  </si>
  <si>
    <t>Abenteuer und Reisen</t>
  </si>
  <si>
    <t>monatlich</t>
  </si>
  <si>
    <t>43x77mm, 4c</t>
  </si>
  <si>
    <t>44x57mm, 4c</t>
  </si>
  <si>
    <t>Reisefieber</t>
  </si>
  <si>
    <t>Bonnes Vacances</t>
  </si>
  <si>
    <t>ADAC Traveller</t>
  </si>
  <si>
    <t>5x jährlich</t>
  </si>
  <si>
    <t>Kunde:</t>
  </si>
  <si>
    <t>Zielgruppe: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</si>
  <si>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</si>
  <si>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</si>
  <si>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</si>
  <si>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</si>
  <si>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</si>
  <si>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</si>
  <si>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</si>
  <si>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</si>
  <si>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</si>
  <si>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</si>
  <si>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</si>
  <si>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</si>
  <si>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Datum:</t>
  </si>
  <si>
    <t>2
0
0
5</t>
  </si>
  <si>
    <t>Mo</t>
  </si>
  <si>
    <t>Di</t>
  </si>
  <si>
    <t>Mi</t>
  </si>
  <si>
    <t>Do</t>
  </si>
  <si>
    <t>Fr</t>
  </si>
  <si>
    <t>Budget 2005:</t>
  </si>
  <si>
    <t>Sa</t>
  </si>
  <si>
    <t>Budget aktuell:</t>
  </si>
  <si>
    <t>So</t>
  </si>
  <si>
    <t>Format</t>
  </si>
  <si>
    <t>Ersch.-</t>
  </si>
  <si>
    <t>Verbreitete</t>
  </si>
  <si>
    <t>Brutto</t>
  </si>
  <si>
    <t>Frq.</t>
  </si>
  <si>
    <t>AS</t>
  </si>
  <si>
    <t>DU</t>
  </si>
  <si>
    <t>weise</t>
  </si>
  <si>
    <t>Auflage</t>
  </si>
  <si>
    <t>Total</t>
  </si>
  <si>
    <t>1.Ausg.</t>
  </si>
  <si>
    <t>Euro</t>
  </si>
  <si>
    <t xml:space="preserve">Vers. 1 /09.02.2005 </t>
  </si>
  <si>
    <t>IV.Qu.04</t>
  </si>
  <si>
    <t>1/3 S. 4c</t>
  </si>
  <si>
    <t>Geo Saison Katalogservice</t>
  </si>
  <si>
    <t>Reisebild</t>
  </si>
  <si>
    <t>99x65</t>
  </si>
  <si>
    <t>50x67 mm, 4c</t>
  </si>
  <si>
    <t>Eltern*</t>
  </si>
  <si>
    <t>Eltern for Familiy*</t>
  </si>
  <si>
    <t>Zielgruppe</t>
  </si>
  <si>
    <t>Pot. Mio.</t>
  </si>
  <si>
    <t>OTS</t>
  </si>
  <si>
    <t>RW%</t>
  </si>
  <si>
    <t xml:space="preserve">T€ </t>
  </si>
  <si>
    <t>Familie &amp; Co.**</t>
  </si>
  <si>
    <t>spielen und lernen**</t>
  </si>
  <si>
    <t>* Kombinationspreis für Eltern und Eltern for familiy</t>
  </si>
  <si>
    <t>** Kombinationspreise Familie &amp; Co. und spielen und lernen</t>
  </si>
  <si>
    <t>Fremdenverkehrsamt Kroatien</t>
  </si>
  <si>
    <t xml:space="preserve">Stand: </t>
  </si>
  <si>
    <t>Fachzeitschriften</t>
  </si>
  <si>
    <t>*** Werden separat abgerechnet</t>
  </si>
  <si>
    <t>Abenteuer und Reisen Katalogservice</t>
  </si>
  <si>
    <t>x</t>
  </si>
  <si>
    <t>E 30-49 mK 18 Jahre und älter</t>
  </si>
  <si>
    <t>Printkampagne 2006 - Printplan</t>
  </si>
  <si>
    <t xml:space="preserve">30-49 Jahre mit Kinder über 18 Jahren </t>
  </si>
  <si>
    <t>Focus</t>
  </si>
  <si>
    <t>travel talk</t>
  </si>
  <si>
    <t>FVW International</t>
  </si>
  <si>
    <t>Touristik aktuell</t>
  </si>
  <si>
    <t>Touristik Report</t>
  </si>
  <si>
    <t>14tägl.</t>
  </si>
  <si>
    <t xml:space="preserve">FVW international, Touristik aktuell, Touristik Report, travel talk </t>
  </si>
  <si>
    <t xml:space="preserve">Quelle: AWA 2005, nicht zählbar: Reisebild, Reisefieber, Bonnes Vacances, Urlaub perfekt, ADAC Traveller, </t>
  </si>
  <si>
    <t>1/1 S. 4c</t>
  </si>
  <si>
    <t>Geo Saison</t>
  </si>
  <si>
    <t>30-49 Jahre mit HHNE 1500+</t>
  </si>
  <si>
    <t>Bild am Sonntag</t>
  </si>
  <si>
    <t>1/4 S 4c</t>
  </si>
  <si>
    <t>TV/Radio</t>
  </si>
  <si>
    <t>January</t>
  </si>
  <si>
    <t>February</t>
  </si>
  <si>
    <t>March</t>
  </si>
  <si>
    <t>May</t>
  </si>
  <si>
    <t>Jun</t>
  </si>
  <si>
    <t>July</t>
  </si>
  <si>
    <t>October</t>
  </si>
  <si>
    <t>December</t>
  </si>
  <si>
    <t>Media</t>
  </si>
  <si>
    <t>Edition/Circulation</t>
  </si>
  <si>
    <t>Unit net price</t>
  </si>
  <si>
    <t>Frequency</t>
  </si>
  <si>
    <t>Press</t>
  </si>
  <si>
    <t>Outdoor</t>
  </si>
  <si>
    <t>Online</t>
  </si>
  <si>
    <t>TOTAL</t>
  </si>
  <si>
    <t>Position of the Ad</t>
  </si>
  <si>
    <t>Total net price in HRK</t>
  </si>
  <si>
    <t>OWN SALES AND PROMOTIONAL CHANNELS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</si>
</sst>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.00\ \ \ \ \ "/>
    <numFmt numFmtId="175" formatCode="#,##0,"/>
    <numFmt numFmtId="176" formatCode="d/m/yy"/>
    <numFmt numFmtId="177" formatCode="d/m"/>
    <numFmt numFmtId="178" formatCode="[$-407]dddd\,\ d\.\ mmmm\ yyyy"/>
    <numFmt numFmtId="179" formatCode="0.0E+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9"/>
      <name val="Arial Narrow"/>
      <family val="2"/>
    </font>
    <font>
      <b/>
      <sz val="18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sz val="6"/>
      <color indexed="8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b/>
      <sz val="12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7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Alignment="1">
      <alignment horizontal="left"/>
    </xf>
    <xf numFmtId="174" fontId="6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9" fontId="4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73" fontId="4" fillId="0" borderId="38" xfId="0" applyNumberFormat="1" applyFont="1" applyBorder="1" applyAlignment="1">
      <alignment/>
    </xf>
    <xf numFmtId="174" fontId="4" fillId="0" borderId="39" xfId="0" applyNumberFormat="1" applyFont="1" applyBorder="1" applyAlignment="1">
      <alignment horizontal="center"/>
    </xf>
    <xf numFmtId="174" fontId="4" fillId="0" borderId="40" xfId="0" applyNumberFormat="1" applyFont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73" fontId="4" fillId="0" borderId="50" xfId="0" applyNumberFormat="1" applyFont="1" applyBorder="1" applyAlignment="1">
      <alignment horizontal="center"/>
    </xf>
    <xf numFmtId="174" fontId="4" fillId="0" borderId="50" xfId="0" applyNumberFormat="1" applyFont="1" applyBorder="1" applyAlignment="1">
      <alignment horizontal="center"/>
    </xf>
    <xf numFmtId="174" fontId="4" fillId="0" borderId="51" xfId="0" applyNumberFormat="1" applyFont="1" applyBorder="1" applyAlignment="1">
      <alignment horizontal="center"/>
    </xf>
    <xf numFmtId="0" fontId="4" fillId="35" borderId="52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" fillId="35" borderId="57" xfId="0" applyFont="1" applyFill="1" applyBorder="1" applyAlignment="1">
      <alignment/>
    </xf>
    <xf numFmtId="0" fontId="4" fillId="35" borderId="58" xfId="0" applyFont="1" applyFill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73" fontId="4" fillId="0" borderId="39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 horizontal="center"/>
    </xf>
    <xf numFmtId="1" fontId="12" fillId="0" borderId="63" xfId="0" applyNumberFormat="1" applyFont="1" applyBorder="1" applyAlignment="1">
      <alignment horizontal="center"/>
    </xf>
    <xf numFmtId="173" fontId="10" fillId="0" borderId="32" xfId="0" applyNumberFormat="1" applyFont="1" applyBorder="1" applyAlignment="1">
      <alignment horizontal="center"/>
    </xf>
    <xf numFmtId="174" fontId="4" fillId="0" borderId="32" xfId="0" applyNumberFormat="1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5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73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0" fontId="10" fillId="0" borderId="70" xfId="0" applyFont="1" applyFill="1" applyBorder="1" applyAlignment="1">
      <alignment horizontal="center"/>
    </xf>
    <xf numFmtId="0" fontId="10" fillId="0" borderId="7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75" xfId="0" applyNumberFormat="1" applyFont="1" applyFill="1" applyBorder="1" applyAlignment="1">
      <alignment/>
    </xf>
    <xf numFmtId="173" fontId="4" fillId="0" borderId="76" xfId="0" applyNumberFormat="1" applyFon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173" fontId="4" fillId="0" borderId="76" xfId="0" applyNumberFormat="1" applyFont="1" applyFill="1" applyBorder="1" applyAlignment="1">
      <alignment/>
    </xf>
    <xf numFmtId="0" fontId="4" fillId="0" borderId="76" xfId="0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center"/>
    </xf>
    <xf numFmtId="174" fontId="4" fillId="0" borderId="7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79" xfId="0" applyFont="1" applyFill="1" applyBorder="1" applyAlignment="1">
      <alignment/>
    </xf>
    <xf numFmtId="3" fontId="4" fillId="0" borderId="76" xfId="0" applyNumberFormat="1" applyFont="1" applyFill="1" applyBorder="1" applyAlignment="1">
      <alignment horizontal="center"/>
    </xf>
    <xf numFmtId="0" fontId="10" fillId="0" borderId="80" xfId="0" applyFont="1" applyFill="1" applyBorder="1" applyAlignment="1">
      <alignment/>
    </xf>
    <xf numFmtId="0" fontId="10" fillId="0" borderId="81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0" fontId="10" fillId="0" borderId="83" xfId="0" applyFont="1" applyFill="1" applyBorder="1" applyAlignment="1">
      <alignment horizontal="center"/>
    </xf>
    <xf numFmtId="177" fontId="4" fillId="0" borderId="25" xfId="0" applyNumberFormat="1" applyFont="1" applyFill="1" applyBorder="1" applyAlignment="1">
      <alignment horizontal="center"/>
    </xf>
    <xf numFmtId="177" fontId="4" fillId="0" borderId="77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173" fontId="4" fillId="0" borderId="84" xfId="0" applyNumberFormat="1" applyFont="1" applyFill="1" applyBorder="1" applyAlignment="1">
      <alignment/>
    </xf>
    <xf numFmtId="173" fontId="4" fillId="0" borderId="85" xfId="0" applyNumberFormat="1" applyFont="1" applyFill="1" applyBorder="1" applyAlignment="1">
      <alignment/>
    </xf>
    <xf numFmtId="173" fontId="4" fillId="0" borderId="85" xfId="0" applyNumberFormat="1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174" fontId="4" fillId="0" borderId="86" xfId="0" applyNumberFormat="1" applyFont="1" applyFill="1" applyBorder="1" applyAlignment="1">
      <alignment horizontal="center"/>
    </xf>
    <xf numFmtId="174" fontId="4" fillId="0" borderId="87" xfId="0" applyNumberFormat="1" applyFont="1" applyFill="1" applyBorder="1" applyAlignment="1">
      <alignment horizontal="center"/>
    </xf>
    <xf numFmtId="0" fontId="10" fillId="0" borderId="88" xfId="0" applyFont="1" applyFill="1" applyBorder="1" applyAlignment="1">
      <alignment/>
    </xf>
    <xf numFmtId="0" fontId="10" fillId="0" borderId="81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9" xfId="0" applyFont="1" applyFill="1" applyBorder="1" applyAlignment="1">
      <alignment/>
    </xf>
    <xf numFmtId="3" fontId="4" fillId="0" borderId="85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75" fontId="4" fillId="0" borderId="7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5" fontId="4" fillId="0" borderId="85" xfId="0" applyNumberFormat="1" applyFont="1" applyFill="1" applyBorder="1" applyAlignment="1">
      <alignment horizontal="center"/>
    </xf>
    <xf numFmtId="173" fontId="4" fillId="0" borderId="25" xfId="0" applyNumberFormat="1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177" fontId="4" fillId="0" borderId="39" xfId="0" applyNumberFormat="1" applyFont="1" applyFill="1" applyBorder="1" applyAlignment="1">
      <alignment horizontal="center"/>
    </xf>
    <xf numFmtId="177" fontId="4" fillId="0" borderId="91" xfId="0" applyNumberFormat="1" applyFont="1" applyFill="1" applyBorder="1" applyAlignment="1">
      <alignment horizontal="center"/>
    </xf>
    <xf numFmtId="177" fontId="4" fillId="0" borderId="76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/>
    </xf>
    <xf numFmtId="173" fontId="4" fillId="0" borderId="93" xfId="0" applyNumberFormat="1" applyFont="1" applyFill="1" applyBorder="1" applyAlignment="1">
      <alignment horizontal="center"/>
    </xf>
    <xf numFmtId="0" fontId="4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0" fontId="4" fillId="0" borderId="100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75" xfId="0" applyFont="1" applyFill="1" applyBorder="1" applyAlignment="1">
      <alignment/>
    </xf>
    <xf numFmtId="49" fontId="4" fillId="0" borderId="76" xfId="0" applyNumberFormat="1" applyFont="1" applyFill="1" applyBorder="1" applyAlignment="1">
      <alignment horizontal="center"/>
    </xf>
    <xf numFmtId="0" fontId="10" fillId="0" borderId="92" xfId="0" applyFont="1" applyFill="1" applyBorder="1" applyAlignment="1">
      <alignment/>
    </xf>
    <xf numFmtId="0" fontId="4" fillId="34" borderId="102" xfId="0" applyFont="1" applyFill="1" applyBorder="1" applyAlignment="1">
      <alignment/>
    </xf>
    <xf numFmtId="0" fontId="4" fillId="34" borderId="103" xfId="0" applyFont="1" applyFill="1" applyBorder="1" applyAlignment="1">
      <alignment/>
    </xf>
    <xf numFmtId="0" fontId="4" fillId="34" borderId="103" xfId="0" applyFont="1" applyFill="1" applyBorder="1" applyAlignment="1">
      <alignment horizontal="center"/>
    </xf>
    <xf numFmtId="175" fontId="4" fillId="34" borderId="10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0" fontId="4" fillId="34" borderId="10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3" fontId="10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horizontal="center"/>
    </xf>
    <xf numFmtId="173" fontId="10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74" fontId="1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/>
    </xf>
    <xf numFmtId="173" fontId="4" fillId="0" borderId="60" xfId="0" applyNumberFormat="1" applyFont="1" applyFill="1" applyBorder="1" applyAlignment="1">
      <alignment horizontal="center"/>
    </xf>
    <xf numFmtId="173" fontId="4" fillId="0" borderId="59" xfId="0" applyNumberFormat="1" applyFont="1" applyFill="1" applyBorder="1" applyAlignment="1">
      <alignment/>
    </xf>
    <xf numFmtId="173" fontId="4" fillId="0" borderId="6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center"/>
    </xf>
    <xf numFmtId="174" fontId="4" fillId="0" borderId="91" xfId="0" applyNumberFormat="1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1" fontId="12" fillId="34" borderId="54" xfId="0" applyNumberFormat="1" applyFont="1" applyFill="1" applyBorder="1" applyAlignment="1">
      <alignment horizontal="center"/>
    </xf>
    <xf numFmtId="173" fontId="4" fillId="34" borderId="54" xfId="0" applyNumberFormat="1" applyFont="1" applyFill="1" applyBorder="1" applyAlignment="1">
      <alignment horizontal="center"/>
    </xf>
    <xf numFmtId="174" fontId="4" fillId="34" borderId="54" xfId="0" applyNumberFormat="1" applyFont="1" applyFill="1" applyBorder="1" applyAlignment="1">
      <alignment horizontal="center"/>
    </xf>
    <xf numFmtId="174" fontId="4" fillId="34" borderId="58" xfId="0" applyNumberFormat="1" applyFont="1" applyFill="1" applyBorder="1" applyAlignment="1">
      <alignment horizontal="center"/>
    </xf>
    <xf numFmtId="177" fontId="4" fillId="34" borderId="25" xfId="0" applyNumberFormat="1" applyFont="1" applyFill="1" applyBorder="1" applyAlignment="1">
      <alignment horizontal="center"/>
    </xf>
    <xf numFmtId="177" fontId="4" fillId="34" borderId="77" xfId="0" applyNumberFormat="1" applyFont="1" applyFill="1" applyBorder="1" applyAlignment="1">
      <alignment horizontal="center"/>
    </xf>
    <xf numFmtId="0" fontId="10" fillId="34" borderId="5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173" fontId="4" fillId="0" borderId="105" xfId="0" applyNumberFormat="1" applyFont="1" applyFill="1" applyBorder="1" applyAlignment="1">
      <alignment/>
    </xf>
    <xf numFmtId="173" fontId="4" fillId="0" borderId="93" xfId="0" applyNumberFormat="1" applyFont="1" applyFill="1" applyBorder="1" applyAlignment="1">
      <alignment/>
    </xf>
    <xf numFmtId="0" fontId="4" fillId="0" borderId="93" xfId="0" applyFont="1" applyFill="1" applyBorder="1" applyAlignment="1">
      <alignment horizontal="center"/>
    </xf>
    <xf numFmtId="173" fontId="4" fillId="34" borderId="106" xfId="0" applyNumberFormat="1" applyFont="1" applyFill="1" applyBorder="1" applyAlignment="1">
      <alignment horizontal="center"/>
    </xf>
    <xf numFmtId="3" fontId="4" fillId="34" borderId="106" xfId="0" applyNumberFormat="1" applyFont="1" applyFill="1" applyBorder="1" applyAlignment="1">
      <alignment horizontal="center"/>
    </xf>
    <xf numFmtId="173" fontId="4" fillId="34" borderId="106" xfId="0" applyNumberFormat="1" applyFont="1" applyFill="1" applyBorder="1" applyAlignment="1">
      <alignment/>
    </xf>
    <xf numFmtId="0" fontId="4" fillId="34" borderId="106" xfId="0" applyFont="1" applyFill="1" applyBorder="1" applyAlignment="1">
      <alignment horizontal="center"/>
    </xf>
    <xf numFmtId="175" fontId="4" fillId="0" borderId="93" xfId="0" applyNumberFormat="1" applyFont="1" applyFill="1" applyBorder="1" applyAlignment="1">
      <alignment horizontal="center"/>
    </xf>
    <xf numFmtId="173" fontId="4" fillId="0" borderId="90" xfId="0" applyNumberFormat="1" applyFont="1" applyFill="1" applyBorder="1" applyAlignment="1">
      <alignment/>
    </xf>
    <xf numFmtId="173" fontId="10" fillId="34" borderId="107" xfId="0" applyNumberFormat="1" applyFont="1" applyFill="1" applyBorder="1" applyAlignment="1">
      <alignment/>
    </xf>
    <xf numFmtId="175" fontId="4" fillId="34" borderId="106" xfId="0" applyNumberFormat="1" applyFont="1" applyFill="1" applyBorder="1" applyAlignment="1">
      <alignment horizontal="center"/>
    </xf>
    <xf numFmtId="175" fontId="4" fillId="0" borderId="60" xfId="0" applyNumberFormat="1" applyFont="1" applyFill="1" applyBorder="1" applyAlignment="1">
      <alignment horizontal="center"/>
    </xf>
    <xf numFmtId="173" fontId="4" fillId="34" borderId="56" xfId="0" applyNumberFormat="1" applyFont="1" applyFill="1" applyBorder="1" applyAlignment="1">
      <alignment/>
    </xf>
    <xf numFmtId="0" fontId="5" fillId="0" borderId="0" xfId="0" applyFont="1" applyAlignment="1">
      <alignment/>
    </xf>
    <xf numFmtId="173" fontId="4" fillId="0" borderId="3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 horizontal="center"/>
    </xf>
    <xf numFmtId="177" fontId="4" fillId="0" borderId="87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173" fontId="16" fillId="36" borderId="86" xfId="0" applyNumberFormat="1" applyFont="1" applyFill="1" applyBorder="1" applyAlignment="1">
      <alignment/>
    </xf>
    <xf numFmtId="173" fontId="16" fillId="36" borderId="101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73" fontId="16" fillId="36" borderId="22" xfId="0" applyNumberFormat="1" applyFont="1" applyFill="1" applyBorder="1" applyAlignment="1">
      <alignment horizontal="left"/>
    </xf>
    <xf numFmtId="173" fontId="16" fillId="36" borderId="21" xfId="0" applyNumberFormat="1" applyFont="1" applyFill="1" applyBorder="1" applyAlignment="1">
      <alignment horizontal="left"/>
    </xf>
    <xf numFmtId="49" fontId="10" fillId="0" borderId="78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4" fillId="35" borderId="108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4" fillId="0" borderId="110" xfId="0" applyFont="1" applyFill="1" applyBorder="1" applyAlignment="1">
      <alignment/>
    </xf>
    <xf numFmtId="0" fontId="4" fillId="35" borderId="111" xfId="0" applyFont="1" applyFill="1" applyBorder="1" applyAlignment="1">
      <alignment/>
    </xf>
    <xf numFmtId="0" fontId="4" fillId="0" borderId="112" xfId="0" applyFont="1" applyFill="1" applyBorder="1" applyAlignment="1">
      <alignment/>
    </xf>
    <xf numFmtId="0" fontId="4" fillId="0" borderId="113" xfId="0" applyFont="1" applyFill="1" applyBorder="1" applyAlignment="1">
      <alignment/>
    </xf>
    <xf numFmtId="0" fontId="4" fillId="0" borderId="114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33" borderId="110" xfId="0" applyFont="1" applyFill="1" applyBorder="1" applyAlignment="1">
      <alignment/>
    </xf>
    <xf numFmtId="0" fontId="7" fillId="36" borderId="115" xfId="0" applyFont="1" applyFill="1" applyBorder="1" applyAlignment="1">
      <alignment horizontal="center"/>
    </xf>
    <xf numFmtId="0" fontId="10" fillId="37" borderId="70" xfId="0" applyFont="1" applyFill="1" applyBorder="1" applyAlignment="1">
      <alignment/>
    </xf>
    <xf numFmtId="0" fontId="10" fillId="37" borderId="23" xfId="0" applyFont="1" applyFill="1" applyBorder="1" applyAlignment="1">
      <alignment horizontal="center"/>
    </xf>
    <xf numFmtId="0" fontId="10" fillId="37" borderId="23" xfId="0" applyFont="1" applyFill="1" applyBorder="1" applyAlignment="1">
      <alignment/>
    </xf>
    <xf numFmtId="0" fontId="10" fillId="37" borderId="24" xfId="0" applyFont="1" applyFill="1" applyBorder="1" applyAlignment="1">
      <alignment/>
    </xf>
    <xf numFmtId="0" fontId="10" fillId="37" borderId="26" xfId="0" applyFont="1" applyFill="1" applyBorder="1" applyAlignment="1">
      <alignment/>
    </xf>
    <xf numFmtId="0" fontId="10" fillId="37" borderId="81" xfId="0" applyFont="1" applyFill="1" applyBorder="1" applyAlignment="1">
      <alignment/>
    </xf>
    <xf numFmtId="0" fontId="10" fillId="37" borderId="83" xfId="0" applyFont="1" applyFill="1" applyBorder="1" applyAlignment="1">
      <alignment horizontal="center"/>
    </xf>
    <xf numFmtId="0" fontId="10" fillId="37" borderId="78" xfId="0" applyFont="1" applyFill="1" applyBorder="1" applyAlignment="1">
      <alignment horizontal="center"/>
    </xf>
    <xf numFmtId="3" fontId="7" fillId="36" borderId="21" xfId="0" applyNumberFormat="1" applyFont="1" applyFill="1" applyBorder="1" applyAlignment="1">
      <alignment horizontal="center"/>
    </xf>
    <xf numFmtId="3" fontId="7" fillId="36" borderId="86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51" xfId="0" applyNumberFormat="1" applyFont="1" applyBorder="1" applyAlignment="1">
      <alignment horizontal="center"/>
    </xf>
    <xf numFmtId="3" fontId="4" fillId="0" borderId="91" xfId="0" applyNumberFormat="1" applyFont="1" applyBorder="1" applyAlignment="1">
      <alignment horizontal="center"/>
    </xf>
    <xf numFmtId="3" fontId="10" fillId="0" borderId="11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34" borderId="58" xfId="0" applyNumberFormat="1" applyFont="1" applyFill="1" applyBorder="1" applyAlignment="1">
      <alignment horizontal="center"/>
    </xf>
    <xf numFmtId="3" fontId="4" fillId="0" borderId="91" xfId="0" applyNumberFormat="1" applyFont="1" applyFill="1" applyBorder="1" applyAlignment="1">
      <alignment/>
    </xf>
    <xf numFmtId="3" fontId="4" fillId="0" borderId="117" xfId="0" applyNumberFormat="1" applyFont="1" applyFill="1" applyBorder="1" applyAlignment="1">
      <alignment/>
    </xf>
    <xf numFmtId="3" fontId="4" fillId="34" borderId="118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10" fillId="37" borderId="83" xfId="0" applyFont="1" applyFill="1" applyBorder="1" applyAlignment="1">
      <alignment/>
    </xf>
    <xf numFmtId="0" fontId="10" fillId="37" borderId="7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10" fillId="0" borderId="99" xfId="0" applyFont="1" applyFill="1" applyBorder="1" applyAlignment="1">
      <alignment horizontal="center"/>
    </xf>
    <xf numFmtId="0" fontId="10" fillId="0" borderId="94" xfId="0" applyFont="1" applyFill="1" applyBorder="1" applyAlignment="1">
      <alignment/>
    </xf>
    <xf numFmtId="0" fontId="10" fillId="0" borderId="98" xfId="0" applyFont="1" applyFill="1" applyBorder="1" applyAlignment="1">
      <alignment/>
    </xf>
    <xf numFmtId="0" fontId="10" fillId="0" borderId="97" xfId="0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10" fillId="0" borderId="99" xfId="0" applyFont="1" applyFill="1" applyBorder="1" applyAlignment="1">
      <alignment/>
    </xf>
    <xf numFmtId="0" fontId="10" fillId="37" borderId="95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37" borderId="97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10" fillId="0" borderId="119" xfId="0" applyFont="1" applyFill="1" applyBorder="1" applyAlignment="1">
      <alignment/>
    </xf>
    <xf numFmtId="0" fontId="10" fillId="37" borderId="98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98" xfId="0" applyFont="1" applyFill="1" applyBorder="1" applyAlignment="1">
      <alignment horizontal="center"/>
    </xf>
    <xf numFmtId="0" fontId="10" fillId="37" borderId="98" xfId="0" applyFont="1" applyFill="1" applyBorder="1" applyAlignment="1">
      <alignment/>
    </xf>
    <xf numFmtId="0" fontId="10" fillId="0" borderId="120" xfId="0" applyFont="1" applyFill="1" applyBorder="1" applyAlignment="1">
      <alignment/>
    </xf>
    <xf numFmtId="0" fontId="10" fillId="37" borderId="82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8" xfId="0" applyFont="1" applyFill="1" applyBorder="1" applyAlignment="1">
      <alignment/>
    </xf>
    <xf numFmtId="0" fontId="10" fillId="34" borderId="54" xfId="0" applyFont="1" applyFill="1" applyBorder="1" applyAlignment="1">
      <alignment/>
    </xf>
    <xf numFmtId="0" fontId="10" fillId="34" borderId="54" xfId="0" applyFont="1" applyFill="1" applyBorder="1" applyAlignment="1">
      <alignment horizontal="center"/>
    </xf>
    <xf numFmtId="0" fontId="10" fillId="34" borderId="58" xfId="0" applyFont="1" applyFill="1" applyBorder="1" applyAlignment="1">
      <alignment/>
    </xf>
    <xf numFmtId="177" fontId="4" fillId="34" borderId="121" xfId="0" applyNumberFormat="1" applyFont="1" applyFill="1" applyBorder="1" applyAlignment="1">
      <alignment horizontal="center"/>
    </xf>
    <xf numFmtId="174" fontId="4" fillId="0" borderId="121" xfId="0" applyNumberFormat="1" applyFont="1" applyFill="1" applyBorder="1" applyAlignment="1">
      <alignment horizontal="center"/>
    </xf>
    <xf numFmtId="0" fontId="4" fillId="34" borderId="4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2" xfId="0" applyFont="1" applyFill="1" applyBorder="1" applyAlignment="1">
      <alignment/>
    </xf>
    <xf numFmtId="0" fontId="10" fillId="34" borderId="122" xfId="0" applyFont="1" applyFill="1" applyBorder="1" applyAlignment="1">
      <alignment/>
    </xf>
    <xf numFmtId="0" fontId="10" fillId="37" borderId="96" xfId="0" applyFont="1" applyFill="1" applyBorder="1" applyAlignment="1">
      <alignment/>
    </xf>
    <xf numFmtId="0" fontId="10" fillId="37" borderId="80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" fontId="4" fillId="0" borderId="90" xfId="0" applyNumberFormat="1" applyFont="1" applyFill="1" applyBorder="1" applyAlignment="1">
      <alignment horizontal="center"/>
    </xf>
    <xf numFmtId="0" fontId="17" fillId="0" borderId="81" xfId="0" applyFont="1" applyFill="1" applyBorder="1" applyAlignment="1">
      <alignment/>
    </xf>
    <xf numFmtId="0" fontId="10" fillId="37" borderId="82" xfId="0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4" fillId="38" borderId="7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66" xfId="0" applyFont="1" applyFill="1" applyBorder="1" applyAlignment="1">
      <alignment/>
    </xf>
    <xf numFmtId="0" fontId="10" fillId="37" borderId="123" xfId="0" applyFont="1" applyFill="1" applyBorder="1" applyAlignment="1">
      <alignment horizontal="center"/>
    </xf>
    <xf numFmtId="0" fontId="10" fillId="37" borderId="123" xfId="0" applyFont="1" applyFill="1" applyBorder="1" applyAlignment="1">
      <alignment/>
    </xf>
    <xf numFmtId="0" fontId="10" fillId="0" borderId="90" xfId="0" applyFont="1" applyFill="1" applyBorder="1" applyAlignment="1">
      <alignment horizontal="center"/>
    </xf>
    <xf numFmtId="0" fontId="10" fillId="37" borderId="67" xfId="0" applyFont="1" applyFill="1" applyBorder="1" applyAlignment="1">
      <alignment/>
    </xf>
    <xf numFmtId="0" fontId="10" fillId="37" borderId="68" xfId="0" applyFont="1" applyFill="1" applyBorder="1" applyAlignment="1">
      <alignment horizontal="center"/>
    </xf>
    <xf numFmtId="0" fontId="10" fillId="37" borderId="0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39" borderId="106" xfId="0" applyFont="1" applyFill="1" applyBorder="1" applyAlignment="1">
      <alignment horizontal="center"/>
    </xf>
    <xf numFmtId="0" fontId="10" fillId="39" borderId="106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 horizontal="center"/>
    </xf>
    <xf numFmtId="0" fontId="18" fillId="34" borderId="5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19" xfId="0" applyFont="1" applyFill="1" applyBorder="1" applyAlignment="1">
      <alignment/>
    </xf>
    <xf numFmtId="0" fontId="18" fillId="0" borderId="94" xfId="0" applyFont="1" applyFill="1" applyBorder="1" applyAlignment="1">
      <alignment/>
    </xf>
    <xf numFmtId="0" fontId="18" fillId="0" borderId="97" xfId="0" applyFont="1" applyFill="1" applyBorder="1" applyAlignment="1">
      <alignment/>
    </xf>
    <xf numFmtId="0" fontId="18" fillId="0" borderId="98" xfId="0" applyFont="1" applyFill="1" applyBorder="1" applyAlignment="1">
      <alignment/>
    </xf>
    <xf numFmtId="0" fontId="18" fillId="0" borderId="94" xfId="0" applyFont="1" applyFill="1" applyBorder="1" applyAlignment="1">
      <alignment horizontal="center"/>
    </xf>
    <xf numFmtId="0" fontId="18" fillId="0" borderId="97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18" fillId="0" borderId="120" xfId="0" applyFont="1" applyFill="1" applyBorder="1" applyAlignment="1">
      <alignment/>
    </xf>
    <xf numFmtId="173" fontId="11" fillId="34" borderId="106" xfId="0" applyNumberFormat="1" applyFont="1" applyFill="1" applyBorder="1" applyAlignment="1">
      <alignment horizontal="center"/>
    </xf>
    <xf numFmtId="0" fontId="18" fillId="34" borderId="54" xfId="0" applyFont="1" applyFill="1" applyBorder="1" applyAlignment="1">
      <alignment/>
    </xf>
    <xf numFmtId="0" fontId="18" fillId="34" borderId="5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58" xfId="0" applyFont="1" applyFill="1" applyBorder="1" applyAlignment="1">
      <alignment/>
    </xf>
    <xf numFmtId="0" fontId="18" fillId="0" borderId="83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173" fontId="18" fillId="34" borderId="107" xfId="0" applyNumberFormat="1" applyFont="1" applyFill="1" applyBorder="1" applyAlignment="1">
      <alignment/>
    </xf>
    <xf numFmtId="0" fontId="18" fillId="34" borderId="54" xfId="0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34" borderId="124" xfId="0" applyFont="1" applyFill="1" applyBorder="1" applyAlignment="1">
      <alignment/>
    </xf>
    <xf numFmtId="0" fontId="11" fillId="34" borderId="125" xfId="0" applyFont="1" applyFill="1" applyBorder="1" applyAlignment="1">
      <alignment horizontal="center"/>
    </xf>
    <xf numFmtId="3" fontId="11" fillId="34" borderId="125" xfId="0" applyNumberFormat="1" applyFont="1" applyFill="1" applyBorder="1" applyAlignment="1">
      <alignment horizontal="right"/>
    </xf>
    <xf numFmtId="3" fontId="5" fillId="34" borderId="125" xfId="0" applyNumberFormat="1" applyFont="1" applyFill="1" applyBorder="1" applyAlignment="1">
      <alignment horizontal="center"/>
    </xf>
    <xf numFmtId="3" fontId="18" fillId="34" borderId="126" xfId="0" applyNumberFormat="1" applyFont="1" applyFill="1" applyBorder="1" applyAlignment="1">
      <alignment/>
    </xf>
    <xf numFmtId="0" fontId="11" fillId="34" borderId="127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25" xfId="0" applyFont="1" applyFill="1" applyBorder="1" applyAlignment="1">
      <alignment/>
    </xf>
    <xf numFmtId="0" fontId="11" fillId="34" borderId="126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8" fillId="0" borderId="8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/>
    </xf>
    <xf numFmtId="3" fontId="11" fillId="34" borderId="106" xfId="0" applyNumberFormat="1" applyFont="1" applyFill="1" applyBorder="1" applyAlignment="1">
      <alignment horizontal="right" vertical="center"/>
    </xf>
    <xf numFmtId="0" fontId="11" fillId="34" borderId="106" xfId="0" applyFont="1" applyFill="1" applyBorder="1" applyAlignment="1">
      <alignment horizontal="center" vertical="center"/>
    </xf>
    <xf numFmtId="3" fontId="11" fillId="34" borderId="118" xfId="0" applyNumberFormat="1" applyFont="1" applyFill="1" applyBorder="1" applyAlignment="1">
      <alignment vertical="center"/>
    </xf>
    <xf numFmtId="173" fontId="11" fillId="34" borderId="106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173" fontId="3" fillId="0" borderId="60" xfId="0" applyNumberFormat="1" applyFont="1" applyFill="1" applyBorder="1" applyAlignment="1">
      <alignment horizontal="center" vertical="center"/>
    </xf>
    <xf numFmtId="173" fontId="3" fillId="0" borderId="93" xfId="0" applyNumberFormat="1" applyFont="1" applyFill="1" applyBorder="1" applyAlignment="1">
      <alignment horizontal="center" vertical="center"/>
    </xf>
    <xf numFmtId="173" fontId="3" fillId="0" borderId="85" xfId="0" applyNumberFormat="1" applyFont="1" applyFill="1" applyBorder="1" applyAlignment="1">
      <alignment horizontal="center" vertical="center" wrapText="1"/>
    </xf>
    <xf numFmtId="173" fontId="3" fillId="0" borderId="76" xfId="0" applyNumberFormat="1" applyFont="1" applyFill="1" applyBorder="1" applyAlignment="1">
      <alignment horizontal="center" vertical="center"/>
    </xf>
    <xf numFmtId="173" fontId="3" fillId="0" borderId="85" xfId="0" applyNumberFormat="1" applyFont="1" applyFill="1" applyBorder="1" applyAlignment="1">
      <alignment horizontal="center" vertical="center"/>
    </xf>
    <xf numFmtId="3" fontId="3" fillId="0" borderId="93" xfId="0" applyNumberFormat="1" applyFont="1" applyFill="1" applyBorder="1" applyAlignment="1">
      <alignment horizontal="right" vertical="center"/>
    </xf>
    <xf numFmtId="173" fontId="3" fillId="0" borderId="105" xfId="0" applyNumberFormat="1" applyFont="1" applyFill="1" applyBorder="1" applyAlignment="1">
      <alignment/>
    </xf>
    <xf numFmtId="173" fontId="3" fillId="0" borderId="85" xfId="0" applyNumberFormat="1" applyFont="1" applyFill="1" applyBorder="1" applyAlignment="1">
      <alignment horizontal="center"/>
    </xf>
    <xf numFmtId="3" fontId="3" fillId="0" borderId="85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center" vertical="center"/>
    </xf>
    <xf numFmtId="173" fontId="3" fillId="0" borderId="84" xfId="0" applyNumberFormat="1" applyFont="1" applyFill="1" applyBorder="1" applyAlignment="1">
      <alignment/>
    </xf>
    <xf numFmtId="173" fontId="3" fillId="0" borderId="75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3" fontId="3" fillId="0" borderId="5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18" fillId="0" borderId="81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173" fontId="21" fillId="34" borderId="107" xfId="0" applyNumberFormat="1" applyFont="1" applyFill="1" applyBorder="1" applyAlignment="1">
      <alignment/>
    </xf>
    <xf numFmtId="173" fontId="3" fillId="34" borderId="106" xfId="0" applyNumberFormat="1" applyFont="1" applyFill="1" applyBorder="1" applyAlignment="1">
      <alignment horizontal="center" vertical="center"/>
    </xf>
    <xf numFmtId="3" fontId="3" fillId="34" borderId="106" xfId="0" applyNumberFormat="1" applyFont="1" applyFill="1" applyBorder="1" applyAlignment="1">
      <alignment horizontal="right" vertical="center"/>
    </xf>
    <xf numFmtId="0" fontId="3" fillId="34" borderId="106" xfId="0" applyFont="1" applyFill="1" applyBorder="1" applyAlignment="1">
      <alignment horizontal="center" vertical="center"/>
    </xf>
    <xf numFmtId="3" fontId="3" fillId="34" borderId="118" xfId="0" applyNumberFormat="1" applyFont="1" applyFill="1" applyBorder="1" applyAlignment="1">
      <alignment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18" fillId="0" borderId="67" xfId="0" applyFont="1" applyFill="1" applyBorder="1" applyAlignment="1">
      <alignment/>
    </xf>
    <xf numFmtId="0" fontId="18" fillId="0" borderId="67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129" xfId="0" applyFont="1" applyFill="1" applyBorder="1" applyAlignment="1">
      <alignment/>
    </xf>
    <xf numFmtId="0" fontId="18" fillId="34" borderId="52" xfId="0" applyFont="1" applyFill="1" applyBorder="1" applyAlignment="1">
      <alignment horizontal="center" vertical="center"/>
    </xf>
    <xf numFmtId="0" fontId="18" fillId="34" borderId="58" xfId="0" applyFont="1" applyFill="1" applyBorder="1" applyAlignment="1">
      <alignment horizontal="center" vertical="center"/>
    </xf>
    <xf numFmtId="0" fontId="18" fillId="34" borderId="124" xfId="0" applyFont="1" applyFill="1" applyBorder="1" applyAlignment="1">
      <alignment/>
    </xf>
    <xf numFmtId="0" fontId="18" fillId="0" borderId="123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 wrapText="1"/>
    </xf>
    <xf numFmtId="3" fontId="18" fillId="0" borderId="123" xfId="0" applyNumberFormat="1" applyFont="1" applyBorder="1" applyAlignment="1">
      <alignment horizontal="center" vertical="center" wrapText="1"/>
    </xf>
    <xf numFmtId="0" fontId="7" fillId="36" borderId="130" xfId="0" applyFont="1" applyFill="1" applyBorder="1" applyAlignment="1">
      <alignment horizontal="center"/>
    </xf>
    <xf numFmtId="0" fontId="7" fillId="36" borderId="13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7" fillId="36" borderId="133" xfId="0" applyFont="1" applyFill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7" fillId="36" borderId="134" xfId="0" applyFont="1" applyFill="1" applyBorder="1" applyAlignment="1">
      <alignment horizontal="center"/>
    </xf>
    <xf numFmtId="0" fontId="13" fillId="0" borderId="136" xfId="0" applyFont="1" applyBorder="1" applyAlignment="1">
      <alignment horizontal="center" vertical="center" wrapText="1"/>
    </xf>
    <xf numFmtId="0" fontId="13" fillId="0" borderId="137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172" fontId="13" fillId="0" borderId="139" xfId="0" applyNumberFormat="1" applyFont="1" applyBorder="1" applyAlignment="1">
      <alignment horizontal="center" vertical="center"/>
    </xf>
    <xf numFmtId="174" fontId="8" fillId="0" borderId="140" xfId="0" applyNumberFormat="1" applyFont="1" applyBorder="1" applyAlignment="1">
      <alignment horizontal="center" vertical="center" wrapText="1"/>
    </xf>
    <xf numFmtId="174" fontId="8" fillId="0" borderId="141" xfId="0" applyNumberFormat="1" applyFont="1" applyBorder="1" applyAlignment="1">
      <alignment horizontal="center" vertical="center"/>
    </xf>
    <xf numFmtId="174" fontId="8" fillId="0" borderId="142" xfId="0" applyNumberFormat="1" applyFont="1" applyBorder="1" applyAlignment="1">
      <alignment horizontal="center" vertical="center"/>
    </xf>
    <xf numFmtId="0" fontId="14" fillId="0" borderId="130" xfId="0" applyFont="1" applyBorder="1" applyAlignment="1">
      <alignment horizontal="center"/>
    </xf>
    <xf numFmtId="0" fontId="14" fillId="0" borderId="131" xfId="0" applyFont="1" applyBorder="1" applyAlignment="1">
      <alignment horizontal="center"/>
    </xf>
    <xf numFmtId="0" fontId="14" fillId="0" borderId="133" xfId="0" applyFont="1" applyBorder="1" applyAlignment="1">
      <alignment horizontal="center"/>
    </xf>
    <xf numFmtId="0" fontId="14" fillId="0" borderId="14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4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1" fontId="13" fillId="0" borderId="139" xfId="0" applyNumberFormat="1" applyFont="1" applyBorder="1" applyAlignment="1">
      <alignment horizontal="center" vertical="center"/>
    </xf>
    <xf numFmtId="1" fontId="13" fillId="0" borderId="144" xfId="0" applyNumberFormat="1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1" fontId="11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22" fillId="36" borderId="131" xfId="0" applyFont="1" applyFill="1" applyBorder="1" applyAlignment="1">
      <alignment horizontal="center" vertical="center"/>
    </xf>
    <xf numFmtId="0" fontId="22" fillId="36" borderId="133" xfId="0" applyFont="1" applyFill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57" fillId="40" borderId="37" xfId="0" applyFont="1" applyFill="1" applyBorder="1" applyAlignment="1">
      <alignment horizontal="center" vertical="center"/>
    </xf>
    <xf numFmtId="0" fontId="57" fillId="40" borderId="38" xfId="0" applyFont="1" applyFill="1" applyBorder="1" applyAlignment="1">
      <alignment horizontal="center" vertical="center"/>
    </xf>
    <xf numFmtId="0" fontId="57" fillId="40" borderId="132" xfId="0" applyFont="1" applyFill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22" fillId="36" borderId="134" xfId="0" applyFont="1" applyFill="1" applyBorder="1" applyAlignment="1">
      <alignment horizontal="center" vertical="center"/>
    </xf>
    <xf numFmtId="0" fontId="22" fillId="36" borderId="13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699"/>
      <rgbColor rgb="00FFFF99"/>
      <rgbColor rgb="0095D5E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7"/>
  <sheetViews>
    <sheetView showGridLines="0" showZeros="0" zoomScale="75" zoomScaleNormal="75" zoomScaleSheetLayoutView="100" zoomScalePageLayoutView="0" workbookViewId="0" topLeftCell="B1">
      <pane xSplit="10" ySplit="21" topLeftCell="P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I59</f>
        <v>329521.1</v>
      </c>
      <c r="E16" s="53"/>
      <c r="F16" s="54">
        <f>D16/D15</f>
        <v>2.059506875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2</v>
      </c>
      <c r="I23" s="312">
        <f>G23*H23</f>
        <v>9512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290" t="s">
        <v>87</v>
      </c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>COUNTA(L26:BV26)</f>
        <v>4</v>
      </c>
      <c r="I26" s="316">
        <f>G26*H26</f>
        <v>21647.999999999996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321" t="s">
        <v>87</v>
      </c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>COUNTA(L27:BV27)</f>
        <v>4</v>
      </c>
      <c r="I27" s="315">
        <f aca="true" t="shared" si="0" ref="I27:I34">G27*H27</f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aca="true" t="shared" si="1" ref="H28:H48">COUNTA(L28:BV28)</f>
        <v>2</v>
      </c>
      <c r="I28" s="316">
        <f t="shared" si="0"/>
        <v>8200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296" t="s">
        <v>87</v>
      </c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295" t="s">
        <v>87</v>
      </c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1"/>
        <v>4</v>
      </c>
      <c r="I29" s="316">
        <f t="shared" si="0"/>
        <v>14021.999999999998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291" t="s">
        <v>87</v>
      </c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291" t="s">
        <v>87</v>
      </c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>COUNTA(L30:BV30)</f>
        <v>7</v>
      </c>
      <c r="I30" s="316">
        <f>G30*H30</f>
        <v>6744.499999999999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152"/>
      <c r="Z30" s="291" t="s">
        <v>87</v>
      </c>
      <c r="AA30" s="153"/>
      <c r="AB30" s="151"/>
      <c r="AC30" s="152"/>
      <c r="AD30" s="152"/>
      <c r="AE30" s="291" t="s">
        <v>87</v>
      </c>
      <c r="AF30" s="153"/>
      <c r="AG30" s="151"/>
      <c r="AH30" s="152"/>
      <c r="AI30" s="147"/>
      <c r="AJ30" s="292" t="s">
        <v>87</v>
      </c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291" t="s">
        <v>87</v>
      </c>
      <c r="BJ30" s="152"/>
      <c r="BK30" s="163"/>
      <c r="BL30" s="153"/>
      <c r="BM30" s="151"/>
      <c r="BN30" s="152"/>
      <c r="BO30" s="291" t="s">
        <v>87</v>
      </c>
      <c r="BP30" s="152"/>
      <c r="BQ30" s="149"/>
      <c r="BR30" s="150"/>
      <c r="BS30" s="147"/>
      <c r="BT30" s="292" t="s">
        <v>87</v>
      </c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1"/>
        <v>4</v>
      </c>
      <c r="I31" s="316">
        <f t="shared" si="0"/>
        <v>6559.999999999999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297" t="s">
        <v>87</v>
      </c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1"/>
        <v>2</v>
      </c>
      <c r="I32" s="315">
        <f t="shared" si="0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143">
        <f>COUNTA(L33:BV33)</f>
        <v>3</v>
      </c>
      <c r="I33" s="315">
        <f t="shared" si="0"/>
        <v>11377.499999999998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345" t="s">
        <v>87</v>
      </c>
      <c r="X33" s="160"/>
      <c r="Y33" s="160"/>
      <c r="Z33" s="160"/>
      <c r="AA33" s="171"/>
      <c r="AB33" s="172"/>
      <c r="AC33" s="160"/>
      <c r="AD33" s="160"/>
      <c r="AE33" s="160"/>
      <c r="AF33" s="171"/>
      <c r="AG33" s="365" t="s">
        <v>87</v>
      </c>
      <c r="AH33" s="160"/>
      <c r="AI33" s="160"/>
      <c r="AJ33" s="160"/>
      <c r="AK33" s="364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157"/>
      <c r="AW33" s="158"/>
      <c r="AX33" s="159"/>
      <c r="AY33" s="159"/>
      <c r="AZ33" s="159"/>
      <c r="BA33" s="157"/>
      <c r="BB33" s="158"/>
      <c r="BC33" s="159"/>
      <c r="BD33" s="160"/>
      <c r="BE33" s="296" t="s">
        <v>87</v>
      </c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1"/>
        <v>0</v>
      </c>
      <c r="I34" s="315">
        <f t="shared" si="0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1"/>
        <v>4</v>
      </c>
      <c r="I35" s="313">
        <f>H35*G35</f>
        <v>17220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60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4" t="s">
        <v>87</v>
      </c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43" t="s">
        <v>87</v>
      </c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 t="shared" si="1"/>
        <v>3</v>
      </c>
      <c r="I37" s="315">
        <f>H37*G37</f>
        <v>66112.49999999999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321" t="s">
        <v>87</v>
      </c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 t="shared" si="1"/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292" t="s">
        <v>87</v>
      </c>
      <c r="BF38" s="149"/>
      <c r="BG38" s="178"/>
      <c r="BH38" s="147"/>
      <c r="BI38" s="147"/>
      <c r="BJ38" s="147"/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91</v>
      </c>
      <c r="D39" s="140" t="str">
        <f>+D37</f>
        <v>1/3 S. 4c</v>
      </c>
      <c r="E39" s="140" t="str">
        <f>+E37</f>
        <v>wöchentlich</v>
      </c>
      <c r="F39" s="177"/>
      <c r="G39" s="189">
        <f>17960*1.025</f>
        <v>18409</v>
      </c>
      <c r="H39" s="143">
        <f>COUNTA(L39:BV39)</f>
        <v>3</v>
      </c>
      <c r="I39" s="316">
        <f>H39*G39</f>
        <v>55227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49"/>
      <c r="W39" s="178"/>
      <c r="X39" s="322" t="s">
        <v>87</v>
      </c>
      <c r="Y39" s="147"/>
      <c r="Z39" s="294" t="s">
        <v>87</v>
      </c>
      <c r="AA39" s="149"/>
      <c r="AB39" s="178"/>
      <c r="AC39" s="148"/>
      <c r="AD39" s="147"/>
      <c r="AE39" s="147"/>
      <c r="AF39" s="180"/>
      <c r="AG39" s="178"/>
      <c r="AH39" s="147"/>
      <c r="AI39" s="148"/>
      <c r="AJ39" s="147"/>
      <c r="AK39" s="180"/>
      <c r="AL39" s="178"/>
      <c r="AM39" s="147"/>
      <c r="AN39" s="147"/>
      <c r="AO39" s="150"/>
      <c r="AP39" s="180"/>
      <c r="AQ39" s="178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292" t="s">
        <v>87</v>
      </c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 hidden="1">
      <c r="A40" s="128"/>
      <c r="B40" s="138"/>
      <c r="C40" s="239" t="s">
        <v>17</v>
      </c>
      <c r="D40" s="238" t="s">
        <v>22</v>
      </c>
      <c r="E40" s="238" t="s">
        <v>10</v>
      </c>
      <c r="F40" s="264"/>
      <c r="G40" s="267">
        <f>3285*1.03</f>
        <v>3383.55</v>
      </c>
      <c r="H40" s="176">
        <f t="shared" si="1"/>
        <v>0</v>
      </c>
      <c r="I40" s="312">
        <f>H40*G40</f>
        <v>0</v>
      </c>
      <c r="J40" s="268"/>
      <c r="K40" s="269"/>
      <c r="L40" s="123"/>
      <c r="M40" s="199"/>
      <c r="N40" s="199"/>
      <c r="O40" s="199"/>
      <c r="P40" s="204"/>
      <c r="Q40" s="202"/>
      <c r="R40" s="201"/>
      <c r="S40" s="199"/>
      <c r="T40" s="199"/>
      <c r="U40" s="199"/>
      <c r="V40" s="202"/>
      <c r="W40" s="201"/>
      <c r="X40" s="328"/>
      <c r="Y40" s="329"/>
      <c r="Z40" s="330"/>
      <c r="AA40" s="202"/>
      <c r="AB40" s="201"/>
      <c r="AC40" s="204"/>
      <c r="AD40" s="199"/>
      <c r="AE40" s="199"/>
      <c r="AF40" s="200"/>
      <c r="AG40" s="201"/>
      <c r="AH40" s="329"/>
      <c r="AI40" s="328"/>
      <c r="AJ40" s="199"/>
      <c r="AK40" s="200"/>
      <c r="AL40" s="201"/>
      <c r="AM40" s="199"/>
      <c r="AN40" s="199"/>
      <c r="AO40" s="203"/>
      <c r="AP40" s="200"/>
      <c r="AQ40" s="201"/>
      <c r="AR40" s="199"/>
      <c r="AS40" s="199"/>
      <c r="AT40" s="199"/>
      <c r="AU40" s="204"/>
      <c r="AV40" s="202"/>
      <c r="AW40" s="201"/>
      <c r="AX40" s="199"/>
      <c r="AY40" s="199"/>
      <c r="AZ40" s="199"/>
      <c r="BA40" s="200"/>
      <c r="BB40" s="203"/>
      <c r="BC40" s="199"/>
      <c r="BD40" s="199"/>
      <c r="BE40" s="199"/>
      <c r="BF40" s="331"/>
      <c r="BG40" s="201"/>
      <c r="BH40" s="199"/>
      <c r="BI40" s="199"/>
      <c r="BJ40" s="329"/>
      <c r="BK40" s="204"/>
      <c r="BL40" s="202"/>
      <c r="BM40" s="201"/>
      <c r="BN40" s="199"/>
      <c r="BO40" s="199"/>
      <c r="BP40" s="199"/>
      <c r="BQ40" s="202"/>
      <c r="BR40" s="203"/>
      <c r="BS40" s="199"/>
      <c r="BT40" s="199"/>
      <c r="BU40" s="199"/>
      <c r="BV40" s="205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37" customFormat="1" ht="13.5" customHeight="1">
      <c r="A41" s="128"/>
      <c r="B41" s="138"/>
      <c r="C41" s="262" t="s">
        <v>14</v>
      </c>
      <c r="D41" s="256"/>
      <c r="E41" s="256"/>
      <c r="F41" s="263"/>
      <c r="G41" s="265"/>
      <c r="H41" s="259"/>
      <c r="I41" s="314"/>
      <c r="J41" s="248"/>
      <c r="K41" s="249"/>
      <c r="L41" s="348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50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164" t="s">
        <v>71</v>
      </c>
      <c r="D42" s="166" t="s">
        <v>66</v>
      </c>
      <c r="E42" s="166" t="s">
        <v>20</v>
      </c>
      <c r="F42" s="188"/>
      <c r="G42" s="261">
        <f>16800*1.025</f>
        <v>17220</v>
      </c>
      <c r="H42" s="167">
        <f t="shared" si="1"/>
        <v>2</v>
      </c>
      <c r="I42" s="315">
        <f aca="true" t="shared" si="2" ref="I42:I58">H42*G42</f>
        <v>34440</v>
      </c>
      <c r="J42" s="161"/>
      <c r="K42" s="162"/>
      <c r="L42" s="192"/>
      <c r="M42" s="190"/>
      <c r="N42" s="190"/>
      <c r="O42" s="190"/>
      <c r="P42" s="208"/>
      <c r="Q42" s="207"/>
      <c r="R42" s="192"/>
      <c r="S42" s="190"/>
      <c r="T42" s="190"/>
      <c r="U42" s="190"/>
      <c r="V42" s="207"/>
      <c r="W42" s="192"/>
      <c r="X42" s="208"/>
      <c r="Y42" s="190"/>
      <c r="Z42" s="345" t="s">
        <v>87</v>
      </c>
      <c r="AA42" s="207"/>
      <c r="AB42" s="192"/>
      <c r="AC42" s="208"/>
      <c r="AD42" s="190"/>
      <c r="AE42" s="321" t="s">
        <v>87</v>
      </c>
      <c r="AF42" s="191"/>
      <c r="AG42" s="192"/>
      <c r="AH42" s="190"/>
      <c r="AI42" s="156"/>
      <c r="AJ42" s="190"/>
      <c r="AK42" s="191"/>
      <c r="AL42" s="192"/>
      <c r="AM42" s="190"/>
      <c r="AN42" s="159"/>
      <c r="AO42" s="193"/>
      <c r="AP42" s="191"/>
      <c r="AQ42" s="192"/>
      <c r="AR42" s="190"/>
      <c r="AS42" s="190"/>
      <c r="AT42" s="190"/>
      <c r="AU42" s="208"/>
      <c r="AV42" s="207"/>
      <c r="AW42" s="192"/>
      <c r="AX42" s="190"/>
      <c r="AY42" s="190"/>
      <c r="AZ42" s="190"/>
      <c r="BA42" s="191"/>
      <c r="BB42" s="193"/>
      <c r="BC42" s="190"/>
      <c r="BD42" s="190"/>
      <c r="BE42" s="159"/>
      <c r="BF42" s="207"/>
      <c r="BG42" s="192"/>
      <c r="BH42" s="190"/>
      <c r="BI42" s="190"/>
      <c r="BJ42" s="190"/>
      <c r="BK42" s="208"/>
      <c r="BL42" s="207"/>
      <c r="BM42" s="192"/>
      <c r="BN42" s="190"/>
      <c r="BO42" s="159"/>
      <c r="BP42" s="159"/>
      <c r="BQ42" s="207"/>
      <c r="BR42" s="193"/>
      <c r="BS42" s="190"/>
      <c r="BT42" s="190"/>
      <c r="BU42" s="190"/>
      <c r="BV42" s="209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6" customFormat="1" ht="13.5" customHeight="1">
      <c r="A43" s="128"/>
      <c r="B43" s="138"/>
      <c r="C43" s="139" t="s">
        <v>72</v>
      </c>
      <c r="D43" s="166" t="s">
        <v>66</v>
      </c>
      <c r="E43" s="166" t="s">
        <v>20</v>
      </c>
      <c r="F43" s="188"/>
      <c r="G43" s="189"/>
      <c r="H43" s="143">
        <f t="shared" si="1"/>
        <v>2</v>
      </c>
      <c r="I43" s="316">
        <f t="shared" si="2"/>
        <v>0</v>
      </c>
      <c r="J43" s="161"/>
      <c r="K43" s="162"/>
      <c r="L43" s="182"/>
      <c r="M43" s="179"/>
      <c r="N43" s="179"/>
      <c r="O43" s="179"/>
      <c r="P43" s="183"/>
      <c r="Q43" s="184"/>
      <c r="R43" s="182"/>
      <c r="S43" s="179"/>
      <c r="T43" s="179"/>
      <c r="U43" s="179"/>
      <c r="V43" s="184"/>
      <c r="W43" s="182"/>
      <c r="X43" s="179"/>
      <c r="Y43" s="292" t="s">
        <v>87</v>
      </c>
      <c r="Z43" s="179"/>
      <c r="AA43" s="184"/>
      <c r="AB43" s="182"/>
      <c r="AC43" s="147"/>
      <c r="AD43" s="292" t="s">
        <v>87</v>
      </c>
      <c r="AE43" s="179"/>
      <c r="AF43" s="184"/>
      <c r="AG43" s="182"/>
      <c r="AH43" s="147"/>
      <c r="AI43" s="147"/>
      <c r="AJ43" s="179"/>
      <c r="AK43" s="186"/>
      <c r="AL43" s="182"/>
      <c r="AM43" s="179"/>
      <c r="AN43" s="179"/>
      <c r="AO43" s="179"/>
      <c r="AP43" s="186"/>
      <c r="AQ43" s="182"/>
      <c r="AR43" s="179"/>
      <c r="AS43" s="179"/>
      <c r="AT43" s="179"/>
      <c r="AU43" s="183"/>
      <c r="AV43" s="184"/>
      <c r="AW43" s="182"/>
      <c r="AX43" s="179"/>
      <c r="AY43" s="179"/>
      <c r="AZ43" s="179"/>
      <c r="BA43" s="186"/>
      <c r="BB43" s="185"/>
      <c r="BC43" s="179"/>
      <c r="BD43" s="147"/>
      <c r="BE43" s="179"/>
      <c r="BF43" s="184"/>
      <c r="BG43" s="182"/>
      <c r="BH43" s="179"/>
      <c r="BI43" s="179"/>
      <c r="BJ43" s="179"/>
      <c r="BK43" s="183"/>
      <c r="BL43" s="184"/>
      <c r="BM43" s="182"/>
      <c r="BN43" s="179"/>
      <c r="BO43" s="147"/>
      <c r="BP43" s="147"/>
      <c r="BQ43" s="184"/>
      <c r="BR43" s="185"/>
      <c r="BS43" s="179"/>
      <c r="BT43" s="179"/>
      <c r="BU43" s="179"/>
      <c r="BV43" s="187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78</v>
      </c>
      <c r="D44" s="140" t="s">
        <v>66</v>
      </c>
      <c r="E44" s="140" t="s">
        <v>20</v>
      </c>
      <c r="F44" s="177"/>
      <c r="G44" s="189">
        <f>7610*1.025</f>
        <v>7800.249999999999</v>
      </c>
      <c r="H44" s="143">
        <f t="shared" si="1"/>
        <v>2</v>
      </c>
      <c r="I44" s="316">
        <f t="shared" si="2"/>
        <v>15600.499999999998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322" t="s">
        <v>87</v>
      </c>
      <c r="Y44" s="179"/>
      <c r="Z44" s="185"/>
      <c r="AA44" s="184"/>
      <c r="AB44" s="182"/>
      <c r="AC44" s="292" t="s">
        <v>87</v>
      </c>
      <c r="AD44" s="147"/>
      <c r="AE44" s="179"/>
      <c r="AF44" s="184"/>
      <c r="AG44" s="182"/>
      <c r="AH44" s="179"/>
      <c r="AI44" s="179"/>
      <c r="AJ44" s="179"/>
      <c r="AK44" s="186"/>
      <c r="AL44" s="182"/>
      <c r="AM44" s="152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79"/>
      <c r="BE44" s="179"/>
      <c r="BF44" s="184"/>
      <c r="BG44" s="182"/>
      <c r="BH44" s="147"/>
      <c r="BI44" s="147"/>
      <c r="BJ44" s="147"/>
      <c r="BK44" s="148"/>
      <c r="BL44" s="149"/>
      <c r="BM44" s="178"/>
      <c r="BN44" s="147"/>
      <c r="BO44" s="179"/>
      <c r="BP44" s="179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79</v>
      </c>
      <c r="D45" s="140" t="s">
        <v>66</v>
      </c>
      <c r="E45" s="140" t="s">
        <v>20</v>
      </c>
      <c r="F45" s="177"/>
      <c r="G45" s="189"/>
      <c r="H45" s="143">
        <f t="shared" si="1"/>
        <v>2</v>
      </c>
      <c r="I45" s="316">
        <f t="shared" si="2"/>
        <v>0</v>
      </c>
      <c r="J45" s="194"/>
      <c r="K45" s="195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183"/>
      <c r="Y45" s="292" t="s">
        <v>87</v>
      </c>
      <c r="Z45" s="185"/>
      <c r="AA45" s="184"/>
      <c r="AB45" s="182"/>
      <c r="AC45" s="179"/>
      <c r="AD45" s="179"/>
      <c r="AE45" s="179"/>
      <c r="AF45" s="184"/>
      <c r="AG45" s="182"/>
      <c r="AH45" s="292" t="s">
        <v>87</v>
      </c>
      <c r="AI45" s="147"/>
      <c r="AJ45" s="179"/>
      <c r="AK45" s="186"/>
      <c r="AL45" s="182"/>
      <c r="AM45" s="179"/>
      <c r="AN45" s="179"/>
      <c r="AO45" s="179"/>
      <c r="AP45" s="186"/>
      <c r="AQ45" s="182"/>
      <c r="AR45" s="179"/>
      <c r="AS45" s="147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74" s="138" customFormat="1" ht="13.5" customHeight="1" thickBot="1">
      <c r="A46" s="128"/>
      <c r="C46" s="214"/>
      <c r="D46" s="216"/>
      <c r="E46" s="216"/>
      <c r="F46" s="217"/>
      <c r="G46" s="218"/>
      <c r="H46" s="219">
        <f>SUM(H23:H45)</f>
        <v>54</v>
      </c>
      <c r="I46" s="317">
        <f>SUM(I23:I45)</f>
        <v>296967.1</v>
      </c>
      <c r="J46" s="220"/>
      <c r="K46" s="220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21"/>
    </row>
    <row r="47" spans="1:210" s="6" customFormat="1" ht="13.5" customHeight="1">
      <c r="A47" s="128"/>
      <c r="B47" s="138"/>
      <c r="C47" s="275" t="s">
        <v>84</v>
      </c>
      <c r="D47" s="276"/>
      <c r="E47" s="276"/>
      <c r="F47" s="276"/>
      <c r="G47" s="276"/>
      <c r="H47" s="298">
        <f>SUM(H48:H51)</f>
        <v>8</v>
      </c>
      <c r="I47" s="299">
        <f>SUM(I48:I51)</f>
        <v>32554</v>
      </c>
      <c r="J47" s="271"/>
      <c r="K47" s="272"/>
      <c r="L47" s="182"/>
      <c r="M47" s="179"/>
      <c r="N47" s="179"/>
      <c r="O47" s="179"/>
      <c r="P47" s="183"/>
      <c r="Q47" s="184"/>
      <c r="R47" s="182"/>
      <c r="S47" s="179"/>
      <c r="T47" s="179"/>
      <c r="U47" s="179"/>
      <c r="V47" s="184"/>
      <c r="W47" s="182"/>
      <c r="X47" s="183"/>
      <c r="Y47" s="179"/>
      <c r="Z47" s="185"/>
      <c r="AA47" s="184"/>
      <c r="AB47" s="182"/>
      <c r="AC47" s="179"/>
      <c r="AD47" s="179"/>
      <c r="AE47" s="179"/>
      <c r="AF47" s="184"/>
      <c r="AG47" s="182"/>
      <c r="AH47" s="179"/>
      <c r="AI47" s="147"/>
      <c r="AJ47" s="179"/>
      <c r="AK47" s="285"/>
      <c r="AL47" s="182"/>
      <c r="AM47" s="179"/>
      <c r="AN47" s="179"/>
      <c r="AO47" s="179"/>
      <c r="AP47" s="186"/>
      <c r="AQ47" s="182"/>
      <c r="AR47" s="179"/>
      <c r="AS47" s="147"/>
      <c r="AT47" s="179"/>
      <c r="AU47" s="183"/>
      <c r="AV47" s="285"/>
      <c r="AW47" s="182"/>
      <c r="AX47" s="179"/>
      <c r="AY47" s="179"/>
      <c r="AZ47" s="179"/>
      <c r="BA47" s="186"/>
      <c r="BB47" s="185"/>
      <c r="BC47" s="179"/>
      <c r="BD47" s="179"/>
      <c r="BE47" s="179"/>
      <c r="BF47" s="184"/>
      <c r="BG47" s="182"/>
      <c r="BH47" s="179"/>
      <c r="BI47" s="179"/>
      <c r="BJ47" s="179"/>
      <c r="BK47" s="183"/>
      <c r="BL47" s="184"/>
      <c r="BM47" s="182"/>
      <c r="BN47" s="179"/>
      <c r="BO47" s="179"/>
      <c r="BP47" s="179"/>
      <c r="BQ47" s="184"/>
      <c r="BR47" s="185"/>
      <c r="BS47" s="179"/>
      <c r="BT47" s="179"/>
      <c r="BU47" s="179"/>
      <c r="BV47" s="187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</row>
    <row r="48" spans="1:210" s="6" customFormat="1" ht="13.5" customHeight="1">
      <c r="A48" s="128"/>
      <c r="B48" s="138"/>
      <c r="C48" s="139" t="s">
        <v>93</v>
      </c>
      <c r="D48" s="140" t="s">
        <v>66</v>
      </c>
      <c r="E48" s="140" t="s">
        <v>96</v>
      </c>
      <c r="F48" s="177"/>
      <c r="G48" s="189">
        <f>4900*1.025</f>
        <v>5022.5</v>
      </c>
      <c r="H48" s="143">
        <f t="shared" si="1"/>
        <v>2</v>
      </c>
      <c r="I48" s="316">
        <f t="shared" si="2"/>
        <v>10045</v>
      </c>
      <c r="J48" s="161"/>
      <c r="K48" s="16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292" t="s">
        <v>87</v>
      </c>
      <c r="Z48" s="185"/>
      <c r="AA48" s="184"/>
      <c r="AB48" s="182"/>
      <c r="AC48" s="179"/>
      <c r="AD48" s="147"/>
      <c r="AE48" s="179"/>
      <c r="AF48" s="184"/>
      <c r="AG48" s="182"/>
      <c r="AH48" s="179"/>
      <c r="AI48" s="179"/>
      <c r="AJ48" s="179"/>
      <c r="AK48" s="184"/>
      <c r="AL48" s="182"/>
      <c r="AM48" s="179"/>
      <c r="AN48" s="179"/>
      <c r="AO48" s="179"/>
      <c r="AP48" s="186"/>
      <c r="AQ48" s="182"/>
      <c r="AR48" s="179"/>
      <c r="AS48" s="179"/>
      <c r="AT48" s="179"/>
      <c r="AU48" s="183"/>
      <c r="AV48" s="184"/>
      <c r="AW48" s="182"/>
      <c r="AX48" s="179"/>
      <c r="AY48" s="179"/>
      <c r="AZ48" s="179"/>
      <c r="BA48" s="186"/>
      <c r="BB48" s="185"/>
      <c r="BC48" s="179"/>
      <c r="BD48" s="292" t="s">
        <v>87</v>
      </c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94</v>
      </c>
      <c r="D49" s="140" t="s">
        <v>66</v>
      </c>
      <c r="E49" s="140" t="s">
        <v>3</v>
      </c>
      <c r="F49" s="177"/>
      <c r="G49" s="189">
        <f>3100*1.025</f>
        <v>3177.4999999999995</v>
      </c>
      <c r="H49" s="143">
        <f>COUNTA(L49:BV49)</f>
        <v>2</v>
      </c>
      <c r="I49" s="316">
        <f>H49*G49</f>
        <v>6354.999999999999</v>
      </c>
      <c r="J49" s="196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179"/>
      <c r="Z49" s="294" t="s">
        <v>87</v>
      </c>
      <c r="AA49" s="184"/>
      <c r="AB49" s="182"/>
      <c r="AC49" s="179"/>
      <c r="AD49" s="179"/>
      <c r="AE49" s="179"/>
      <c r="AF49" s="184"/>
      <c r="AG49" s="182"/>
      <c r="AH49" s="152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179"/>
      <c r="BE49" s="292" t="s">
        <v>87</v>
      </c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95</v>
      </c>
      <c r="D50" s="140" t="s">
        <v>66</v>
      </c>
      <c r="E50" s="140" t="s">
        <v>96</v>
      </c>
      <c r="F50" s="177"/>
      <c r="G50" s="189">
        <f>4430*1.025</f>
        <v>4540.75</v>
      </c>
      <c r="H50" s="143">
        <f>COUNTA(L50:BV50)</f>
        <v>2</v>
      </c>
      <c r="I50" s="316">
        <f>H50*G50</f>
        <v>9081.5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292" t="s">
        <v>87</v>
      </c>
      <c r="Z50" s="185"/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292" t="s">
        <v>87</v>
      </c>
      <c r="BE50" s="179"/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92</v>
      </c>
      <c r="D51" s="140" t="s">
        <v>66</v>
      </c>
      <c r="E51" s="140" t="s">
        <v>3</v>
      </c>
      <c r="F51" s="177">
        <v>22210</v>
      </c>
      <c r="G51" s="189">
        <f>3450*1.025</f>
        <v>3536.2499999999995</v>
      </c>
      <c r="H51" s="143">
        <f>COUNTA(L51:BV51)</f>
        <v>2</v>
      </c>
      <c r="I51" s="316">
        <f>H51*G51</f>
        <v>7072.499999999999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179"/>
      <c r="Z51" s="294" t="s">
        <v>87</v>
      </c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179"/>
      <c r="BE51" s="292" t="s">
        <v>87</v>
      </c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 hidden="1">
      <c r="A52" s="128"/>
      <c r="B52" s="138"/>
      <c r="C52" s="139"/>
      <c r="D52" s="140"/>
      <c r="E52" s="140"/>
      <c r="F52" s="177"/>
      <c r="G52" s="189"/>
      <c r="H52" s="143">
        <f aca="true" t="shared" si="3" ref="H52:H58">COUNTA(L52:BV52)</f>
        <v>0</v>
      </c>
      <c r="I52" s="316">
        <f t="shared" si="2"/>
        <v>0</v>
      </c>
      <c r="J52" s="196"/>
      <c r="K52" s="162"/>
      <c r="L52" s="197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79"/>
      <c r="Y52" s="179"/>
      <c r="Z52" s="179"/>
      <c r="AA52" s="184"/>
      <c r="AB52" s="182"/>
      <c r="AC52" s="179"/>
      <c r="AD52" s="179"/>
      <c r="AE52" s="179"/>
      <c r="AF52" s="184"/>
      <c r="AG52" s="182"/>
      <c r="AH52" s="179"/>
      <c r="AI52" s="179"/>
      <c r="AJ52" s="179"/>
      <c r="AK52" s="182"/>
      <c r="AL52" s="182"/>
      <c r="AM52" s="179"/>
      <c r="AN52" s="179"/>
      <c r="AO52" s="179"/>
      <c r="AP52" s="186"/>
      <c r="AQ52" s="182"/>
      <c r="AR52" s="179"/>
      <c r="AS52" s="179"/>
      <c r="AT52" s="179"/>
      <c r="AU52" s="184"/>
      <c r="AV52" s="182"/>
      <c r="AW52" s="182"/>
      <c r="AX52" s="179"/>
      <c r="AY52" s="179"/>
      <c r="AZ52" s="179"/>
      <c r="BA52" s="186"/>
      <c r="BB52" s="185"/>
      <c r="BC52" s="179"/>
      <c r="BD52" s="179"/>
      <c r="BE52" s="179"/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98"/>
      <c r="E53" s="140"/>
      <c r="F53" s="177"/>
      <c r="G53" s="189"/>
      <c r="H53" s="143">
        <f t="shared" si="3"/>
        <v>0</v>
      </c>
      <c r="I53" s="316">
        <f t="shared" si="2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99"/>
      <c r="AO53" s="199"/>
      <c r="AP53" s="200"/>
      <c r="AQ53" s="201"/>
      <c r="AR53" s="199"/>
      <c r="AS53" s="199"/>
      <c r="AT53" s="199"/>
      <c r="AU53" s="202"/>
      <c r="AV53" s="201"/>
      <c r="AW53" s="201"/>
      <c r="AX53" s="199"/>
      <c r="AY53" s="199"/>
      <c r="AZ53" s="199"/>
      <c r="BA53" s="200"/>
      <c r="BB53" s="203"/>
      <c r="BC53" s="199"/>
      <c r="BD53" s="199"/>
      <c r="BE53" s="199"/>
      <c r="BF53" s="202"/>
      <c r="BG53" s="201"/>
      <c r="BH53" s="199"/>
      <c r="BI53" s="199"/>
      <c r="BJ53" s="199"/>
      <c r="BK53" s="204"/>
      <c r="BL53" s="202"/>
      <c r="BM53" s="201"/>
      <c r="BN53" s="199"/>
      <c r="BO53" s="199"/>
      <c r="BP53" s="199"/>
      <c r="BQ53" s="202"/>
      <c r="BR53" s="203"/>
      <c r="BS53" s="199"/>
      <c r="BT53" s="199"/>
      <c r="BU53" s="199"/>
      <c r="BV53" s="205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40"/>
      <c r="E54" s="140"/>
      <c r="F54" s="177"/>
      <c r="G54" s="189"/>
      <c r="H54" s="143">
        <f t="shared" si="3"/>
        <v>0</v>
      </c>
      <c r="I54" s="316">
        <f t="shared" si="2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83"/>
      <c r="AN54" s="179"/>
      <c r="AO54" s="179"/>
      <c r="AP54" s="184"/>
      <c r="AQ54" s="185"/>
      <c r="AR54" s="179"/>
      <c r="AS54" s="179"/>
      <c r="AT54" s="179"/>
      <c r="AU54" s="184"/>
      <c r="AV54" s="182"/>
      <c r="AW54" s="185"/>
      <c r="AX54" s="179"/>
      <c r="AY54" s="179"/>
      <c r="AZ54" s="179"/>
      <c r="BA54" s="184"/>
      <c r="BB54" s="185"/>
      <c r="BC54" s="179"/>
      <c r="BD54" s="179"/>
      <c r="BE54" s="179"/>
      <c r="BF54" s="184"/>
      <c r="BG54" s="185"/>
      <c r="BH54" s="179"/>
      <c r="BI54" s="179"/>
      <c r="BJ54" s="179"/>
      <c r="BK54" s="183"/>
      <c r="BL54" s="184"/>
      <c r="BM54" s="185"/>
      <c r="BN54" s="179"/>
      <c r="BO54" s="179"/>
      <c r="BP54" s="179"/>
      <c r="BQ54" s="184"/>
      <c r="BR54" s="185"/>
      <c r="BS54" s="179"/>
      <c r="BT54" s="179"/>
      <c r="BU54" s="179"/>
      <c r="BV54" s="206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66"/>
      <c r="E55" s="140"/>
      <c r="F55" s="177"/>
      <c r="G55" s="189"/>
      <c r="H55" s="143">
        <f t="shared" si="3"/>
        <v>0</v>
      </c>
      <c r="I55" s="316">
        <f t="shared" si="2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79"/>
      <c r="AN55" s="190"/>
      <c r="AO55" s="190"/>
      <c r="AP55" s="191"/>
      <c r="AQ55" s="192"/>
      <c r="AR55" s="190"/>
      <c r="AS55" s="190"/>
      <c r="AT55" s="190"/>
      <c r="AU55" s="207"/>
      <c r="AV55" s="192"/>
      <c r="AW55" s="192"/>
      <c r="AX55" s="190"/>
      <c r="AY55" s="190"/>
      <c r="AZ55" s="190"/>
      <c r="BA55" s="191"/>
      <c r="BB55" s="193"/>
      <c r="BC55" s="190"/>
      <c r="BD55" s="190"/>
      <c r="BE55" s="190"/>
      <c r="BF55" s="207"/>
      <c r="BG55" s="192"/>
      <c r="BH55" s="190"/>
      <c r="BI55" s="190"/>
      <c r="BJ55" s="190"/>
      <c r="BK55" s="208"/>
      <c r="BL55" s="207"/>
      <c r="BM55" s="192"/>
      <c r="BN55" s="190"/>
      <c r="BO55" s="190"/>
      <c r="BP55" s="190"/>
      <c r="BQ55" s="207"/>
      <c r="BR55" s="193"/>
      <c r="BS55" s="190"/>
      <c r="BT55" s="190"/>
      <c r="BU55" s="190"/>
      <c r="BV55" s="209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40"/>
      <c r="E56" s="140"/>
      <c r="F56" s="177"/>
      <c r="G56" s="189"/>
      <c r="H56" s="143">
        <f t="shared" si="3"/>
        <v>0</v>
      </c>
      <c r="I56" s="316">
        <f t="shared" si="2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5"/>
      <c r="AC56" s="210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79"/>
      <c r="AO56" s="179"/>
      <c r="AP56" s="186"/>
      <c r="AQ56" s="182"/>
      <c r="AR56" s="179"/>
      <c r="AS56" s="179"/>
      <c r="AT56" s="179"/>
      <c r="AU56" s="184"/>
      <c r="AV56" s="182"/>
      <c r="AW56" s="182"/>
      <c r="AX56" s="179"/>
      <c r="AY56" s="179"/>
      <c r="AZ56" s="179"/>
      <c r="BA56" s="186"/>
      <c r="BB56" s="185"/>
      <c r="BC56" s="179"/>
      <c r="BD56" s="179"/>
      <c r="BE56" s="179"/>
      <c r="BF56" s="184"/>
      <c r="BG56" s="182"/>
      <c r="BH56" s="179"/>
      <c r="BI56" s="179"/>
      <c r="BJ56" s="179"/>
      <c r="BK56" s="183"/>
      <c r="BL56" s="184"/>
      <c r="BM56" s="182"/>
      <c r="BN56" s="179"/>
      <c r="BO56" s="179"/>
      <c r="BP56" s="179"/>
      <c r="BQ56" s="184"/>
      <c r="BR56" s="185"/>
      <c r="BS56" s="179"/>
      <c r="BT56" s="179"/>
      <c r="BU56" s="179"/>
      <c r="BV56" s="187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3"/>
        <v>0</v>
      </c>
      <c r="I57" s="316">
        <f t="shared" si="2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211"/>
      <c r="D58" s="140"/>
      <c r="E58" s="212"/>
      <c r="F58" s="177"/>
      <c r="G58" s="189"/>
      <c r="H58" s="143">
        <f t="shared" si="3"/>
        <v>0</v>
      </c>
      <c r="I58" s="316">
        <f t="shared" si="2"/>
        <v>0</v>
      </c>
      <c r="J58" s="161"/>
      <c r="K58" s="162"/>
      <c r="L58" s="213"/>
      <c r="M58" s="147"/>
      <c r="N58" s="147"/>
      <c r="O58" s="147"/>
      <c r="P58" s="148"/>
      <c r="Q58" s="149"/>
      <c r="R58" s="150"/>
      <c r="S58" s="147"/>
      <c r="T58" s="147"/>
      <c r="U58" s="147"/>
      <c r="V58" s="149"/>
      <c r="W58" s="150"/>
      <c r="X58" s="147"/>
      <c r="Y58" s="147"/>
      <c r="Z58" s="147"/>
      <c r="AA58" s="149"/>
      <c r="AB58" s="150"/>
      <c r="AC58" s="147"/>
      <c r="AD58" s="147"/>
      <c r="AE58" s="147"/>
      <c r="AF58" s="149"/>
      <c r="AG58" s="150"/>
      <c r="AH58" s="147"/>
      <c r="AI58" s="147"/>
      <c r="AJ58" s="147"/>
      <c r="AK58" s="148"/>
      <c r="AL58" s="150"/>
      <c r="AM58" s="147"/>
      <c r="AN58" s="147"/>
      <c r="AO58" s="147"/>
      <c r="AP58" s="149"/>
      <c r="AQ58" s="150"/>
      <c r="AR58" s="147"/>
      <c r="AS58" s="147"/>
      <c r="AT58" s="147"/>
      <c r="AU58" s="149"/>
      <c r="AV58" s="178"/>
      <c r="AW58" s="150"/>
      <c r="AX58" s="147"/>
      <c r="AY58" s="147"/>
      <c r="AZ58" s="147"/>
      <c r="BA58" s="149"/>
      <c r="BB58" s="150"/>
      <c r="BC58" s="147"/>
      <c r="BD58" s="147"/>
      <c r="BE58" s="147"/>
      <c r="BF58" s="149"/>
      <c r="BG58" s="150"/>
      <c r="BH58" s="147"/>
      <c r="BI58" s="147"/>
      <c r="BJ58" s="147"/>
      <c r="BK58" s="148"/>
      <c r="BL58" s="149"/>
      <c r="BM58" s="178"/>
      <c r="BN58" s="147"/>
      <c r="BO58" s="147"/>
      <c r="BP58" s="147"/>
      <c r="BQ58" s="149"/>
      <c r="BR58" s="150"/>
      <c r="BS58" s="147"/>
      <c r="BT58" s="147"/>
      <c r="BU58" s="147"/>
      <c r="BV58" s="181"/>
      <c r="BW58" s="137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74" s="138" customFormat="1" ht="13.5" customHeight="1" thickBot="1">
      <c r="A59" s="128"/>
      <c r="C59" s="214"/>
      <c r="D59" s="216"/>
      <c r="E59" s="216"/>
      <c r="F59" s="217"/>
      <c r="G59" s="218"/>
      <c r="H59" s="219">
        <f>+H49+H48+H50+H51</f>
        <v>8</v>
      </c>
      <c r="I59" s="317">
        <f>I47+I46</f>
        <v>329521.1</v>
      </c>
      <c r="J59" s="220"/>
      <c r="K59" s="220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21"/>
    </row>
    <row r="60" spans="1:210" s="223" customFormat="1" ht="14.25" customHeight="1" thickBot="1">
      <c r="A60" s="224"/>
      <c r="B60" s="224"/>
      <c r="C60" s="2" t="s">
        <v>80</v>
      </c>
      <c r="D60" s="225"/>
      <c r="E60" s="225"/>
      <c r="F60" s="226"/>
      <c r="G60" s="227"/>
      <c r="H60" s="228"/>
      <c r="I60" s="318"/>
      <c r="J60" s="229"/>
      <c r="K60" s="229"/>
      <c r="L60" s="122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</row>
    <row r="61" spans="1:75" ht="13.5" customHeight="1">
      <c r="A61" s="230"/>
      <c r="B61" s="230"/>
      <c r="C61" s="2" t="s">
        <v>81</v>
      </c>
      <c r="D61" s="16"/>
      <c r="E61" s="16"/>
      <c r="F61" s="16"/>
      <c r="G61" s="46"/>
      <c r="H61" s="12"/>
      <c r="I61" s="304"/>
      <c r="J61" s="122"/>
      <c r="K61" s="122"/>
      <c r="L61" s="236"/>
      <c r="M61" s="517" t="s">
        <v>73</v>
      </c>
      <c r="N61" s="518"/>
      <c r="O61" s="518"/>
      <c r="P61" s="518"/>
      <c r="Q61" s="518"/>
      <c r="R61" s="518"/>
      <c r="S61" s="518"/>
      <c r="T61" s="518"/>
      <c r="U61" s="518"/>
      <c r="V61" s="519"/>
      <c r="W61" s="520" t="s">
        <v>74</v>
      </c>
      <c r="X61" s="520"/>
      <c r="Y61" s="520"/>
      <c r="Z61" s="520" t="s">
        <v>76</v>
      </c>
      <c r="AA61" s="520"/>
      <c r="AB61" s="520"/>
      <c r="AC61" s="520" t="s">
        <v>75</v>
      </c>
      <c r="AD61" s="520"/>
      <c r="AE61" s="520"/>
      <c r="AF61" s="520" t="s">
        <v>13</v>
      </c>
      <c r="AG61" s="520"/>
      <c r="AH61" s="522"/>
      <c r="AI61" s="522" t="s">
        <v>12</v>
      </c>
      <c r="AJ61" s="518"/>
      <c r="AK61" s="518"/>
      <c r="AL61" s="523"/>
      <c r="AM61" s="521"/>
      <c r="AN61" s="521"/>
      <c r="AO61" s="521"/>
      <c r="AP61" s="251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2" spans="1:75" ht="18" customHeight="1" thickBot="1">
      <c r="A62" s="2"/>
      <c r="B62" s="2"/>
      <c r="C62" s="2" t="s">
        <v>85</v>
      </c>
      <c r="D62" s="232"/>
      <c r="E62" s="232"/>
      <c r="F62" s="233"/>
      <c r="G62" s="234"/>
      <c r="H62" s="235"/>
      <c r="I62" s="319"/>
      <c r="J62" s="236"/>
      <c r="K62" s="236"/>
      <c r="L62" s="236"/>
      <c r="M62" s="510" t="s">
        <v>88</v>
      </c>
      <c r="N62" s="511"/>
      <c r="O62" s="511"/>
      <c r="P62" s="511"/>
      <c r="Q62" s="511"/>
      <c r="R62" s="511"/>
      <c r="S62" s="511"/>
      <c r="T62" s="511"/>
      <c r="U62" s="511"/>
      <c r="V62" s="512"/>
      <c r="W62" s="513">
        <v>17.48</v>
      </c>
      <c r="X62" s="513"/>
      <c r="Y62" s="513"/>
      <c r="Z62" s="513"/>
      <c r="AA62" s="513"/>
      <c r="AB62" s="513"/>
      <c r="AC62" s="513"/>
      <c r="AD62" s="513"/>
      <c r="AE62" s="513"/>
      <c r="AF62" s="524"/>
      <c r="AG62" s="524"/>
      <c r="AH62" s="525"/>
      <c r="AI62" s="526"/>
      <c r="AJ62" s="527"/>
      <c r="AK62" s="527"/>
      <c r="AL62" s="528"/>
      <c r="AM62" s="529"/>
      <c r="AN62" s="529"/>
      <c r="AO62" s="529"/>
      <c r="AP62" s="251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4:75" ht="12.75">
      <c r="D63" s="232"/>
      <c r="E63" s="232"/>
      <c r="F63" s="233"/>
      <c r="G63" s="234"/>
      <c r="H63" s="235"/>
      <c r="I63" s="319"/>
      <c r="J63" s="236"/>
      <c r="K63" s="236"/>
      <c r="L63" s="236"/>
      <c r="M63" s="251" t="s">
        <v>98</v>
      </c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12.75">
      <c r="A64" s="230"/>
      <c r="B64" s="230"/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97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4.5" customHeight="1">
      <c r="A65" s="6"/>
      <c r="B65" s="6"/>
      <c r="D65" s="232"/>
      <c r="E65" s="232"/>
      <c r="F65" s="233"/>
      <c r="G65" s="234"/>
      <c r="H65" s="235"/>
      <c r="I65" s="319"/>
      <c r="J65" s="236"/>
      <c r="K65" s="23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3:75" ht="12.75">
      <c r="C66" s="231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11" ht="12.75">
      <c r="C67" s="231"/>
      <c r="D67" s="232"/>
      <c r="E67" s="232"/>
      <c r="F67" s="233"/>
      <c r="G67" s="234"/>
      <c r="H67" s="235"/>
      <c r="I67" s="319"/>
      <c r="J67" s="236"/>
      <c r="K67" s="236"/>
    </row>
    <row r="68" spans="3:11" ht="12.75">
      <c r="C68" s="231"/>
      <c r="D68" s="232"/>
      <c r="E68" s="232"/>
      <c r="F68" s="233"/>
      <c r="G68" s="237"/>
      <c r="H68" s="232"/>
      <c r="I68" s="320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</sheetData>
  <sheetProtection/>
  <mergeCells count="27">
    <mergeCell ref="AM61:AO61"/>
    <mergeCell ref="AC62:AE62"/>
    <mergeCell ref="AF61:AH61"/>
    <mergeCell ref="AI61:AL61"/>
    <mergeCell ref="AF62:AH62"/>
    <mergeCell ref="AI62:AL62"/>
    <mergeCell ref="AM62:AO62"/>
    <mergeCell ref="BG9:BL9"/>
    <mergeCell ref="BM9:BQ9"/>
    <mergeCell ref="M62:V62"/>
    <mergeCell ref="W62:Y62"/>
    <mergeCell ref="Z62:AB62"/>
    <mergeCell ref="J10:J16"/>
    <mergeCell ref="M61:V61"/>
    <mergeCell ref="W61:Y61"/>
    <mergeCell ref="Z61:AB61"/>
    <mergeCell ref="AC61:AE61"/>
    <mergeCell ref="L9:Q9"/>
    <mergeCell ref="R9:V9"/>
    <mergeCell ref="W9:AA9"/>
    <mergeCell ref="AB9:AF9"/>
    <mergeCell ref="BR9:BV9"/>
    <mergeCell ref="AG9:AK9"/>
    <mergeCell ref="AL9:AP9"/>
    <mergeCell ref="AQ9:AU9"/>
    <mergeCell ref="AW9:BA9"/>
    <mergeCell ref="BB9:B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88"/>
  <sheetViews>
    <sheetView showGridLines="0" showZeros="0" zoomScale="75" zoomScaleNormal="75" zoomScaleSheetLayoutView="100" zoomScalePageLayoutView="0" workbookViewId="0" topLeftCell="B1">
      <pane xSplit="10" ySplit="21" topLeftCell="Y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90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I60</f>
        <v>330246.1</v>
      </c>
      <c r="E16" s="53"/>
      <c r="F16" s="54">
        <f>D16/D15</f>
        <v>2.0640381249999997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6"/>
      <c r="L22" s="356"/>
      <c r="M22" s="323"/>
      <c r="N22" s="323"/>
      <c r="O22" s="323"/>
      <c r="P22" s="323"/>
      <c r="Q22" s="323"/>
      <c r="R22" s="323"/>
      <c r="S22" s="323"/>
      <c r="T22" s="323"/>
      <c r="U22" s="323"/>
      <c r="V22" s="357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57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57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40" t="s">
        <v>99</v>
      </c>
      <c r="E23" s="238" t="s">
        <v>20</v>
      </c>
      <c r="F23" s="175"/>
      <c r="G23" s="240">
        <f>13250*1.025</f>
        <v>13581.249999999998</v>
      </c>
      <c r="H23" s="167">
        <f>COUNTA(L23:BV23)</f>
        <v>1</v>
      </c>
      <c r="I23" s="312">
        <f>G23*H23</f>
        <v>13581.249999999998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130"/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140" t="s">
        <v>99</v>
      </c>
      <c r="E24" s="198" t="s">
        <v>11</v>
      </c>
      <c r="F24" s="141"/>
      <c r="G24" s="254">
        <f>18120*1.025</f>
        <v>18573</v>
      </c>
      <c r="H24" s="255">
        <f>COUNTA(L24:BV24)</f>
        <v>2</v>
      </c>
      <c r="I24" s="313">
        <f>G24*H24</f>
        <v>37146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355"/>
      <c r="L25" s="359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99</v>
      </c>
      <c r="E26" s="166" t="s">
        <v>20</v>
      </c>
      <c r="F26" s="175"/>
      <c r="G26" s="165">
        <f>14900*1.025</f>
        <v>15272.499999999998</v>
      </c>
      <c r="H26" s="167">
        <f>COUNTA(L26:BV26)</f>
        <v>2</v>
      </c>
      <c r="I26" s="315">
        <f>G26*H26</f>
        <v>30544.999999999996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160"/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321" t="s">
        <v>87</v>
      </c>
      <c r="BD26" s="160"/>
      <c r="BE26" s="159"/>
      <c r="BF26" s="157"/>
      <c r="BG26" s="158"/>
      <c r="BH26" s="159"/>
      <c r="BI26" s="159"/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aca="true" t="shared" si="0" ref="H27:H35">COUNTA(L27:BV27)</f>
        <v>4</v>
      </c>
      <c r="I27" s="315">
        <f aca="true" t="shared" si="1" ref="I27:I34">G27*H27</f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321" t="s">
        <v>87</v>
      </c>
      <c r="BD27" s="160"/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99</v>
      </c>
      <c r="E28" s="140" t="s">
        <v>10</v>
      </c>
      <c r="F28" s="155"/>
      <c r="G28" s="142">
        <f>12000*1.025</f>
        <v>12299.999999999998</v>
      </c>
      <c r="H28" s="143">
        <f t="shared" si="0"/>
        <v>2</v>
      </c>
      <c r="I28" s="316">
        <f t="shared" si="1"/>
        <v>24599.999999999996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296" t="s">
        <v>87</v>
      </c>
      <c r="Z28" s="160"/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296" t="s">
        <v>87</v>
      </c>
      <c r="BE28" s="159"/>
      <c r="BF28" s="157"/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99</v>
      </c>
      <c r="E29" s="140" t="s">
        <v>20</v>
      </c>
      <c r="F29" s="155"/>
      <c r="G29" s="142">
        <f>10250*1.025</f>
        <v>10506.249999999998</v>
      </c>
      <c r="H29" s="143">
        <f t="shared" si="0"/>
        <v>1</v>
      </c>
      <c r="I29" s="316">
        <f t="shared" si="1"/>
        <v>10506.249999999998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152"/>
      <c r="Z29" s="291" t="s">
        <v>87</v>
      </c>
      <c r="AA29" s="153"/>
      <c r="AB29" s="151"/>
      <c r="AC29" s="152"/>
      <c r="AD29" s="152"/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152"/>
      <c r="BE29" s="152"/>
      <c r="BF29" s="153"/>
      <c r="BG29" s="151"/>
      <c r="BH29" s="152"/>
      <c r="BI29" s="152"/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5</v>
      </c>
      <c r="I30" s="316">
        <f t="shared" si="1"/>
        <v>4817.499999999999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152"/>
      <c r="Z30" s="291" t="s">
        <v>87</v>
      </c>
      <c r="AA30" s="153"/>
      <c r="AB30" s="151"/>
      <c r="AC30" s="152"/>
      <c r="AD30" s="152"/>
      <c r="AE30" s="291" t="s">
        <v>87</v>
      </c>
      <c r="AF30" s="153"/>
      <c r="AG30" s="151"/>
      <c r="AH30" s="152"/>
      <c r="AI30" s="147"/>
      <c r="AJ30" s="292" t="s">
        <v>87</v>
      </c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152"/>
      <c r="BE30" s="291" t="s">
        <v>87</v>
      </c>
      <c r="BF30" s="153"/>
      <c r="BG30" s="151"/>
      <c r="BH30" s="152"/>
      <c r="BI30" s="152"/>
      <c r="BJ30" s="291" t="s">
        <v>87</v>
      </c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99</v>
      </c>
      <c r="E31" s="140" t="s">
        <v>15</v>
      </c>
      <c r="F31" s="155"/>
      <c r="G31" s="142">
        <f>3950*1.025</f>
        <v>4048.7499999999995</v>
      </c>
      <c r="H31" s="143">
        <f t="shared" si="0"/>
        <v>2</v>
      </c>
      <c r="I31" s="316">
        <f t="shared" si="1"/>
        <v>8097.499999999999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149"/>
      <c r="W31" s="150"/>
      <c r="X31" s="291" t="s">
        <v>87</v>
      </c>
      <c r="Y31" s="147"/>
      <c r="Z31" s="147"/>
      <c r="AA31" s="149"/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291" t="s">
        <v>87</v>
      </c>
      <c r="BE31" s="152"/>
      <c r="BF31" s="153"/>
      <c r="BG31" s="151"/>
      <c r="BH31" s="152"/>
      <c r="BI31" s="152"/>
      <c r="BJ31" s="152"/>
      <c r="BK31" s="163"/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2</v>
      </c>
      <c r="I32" s="315">
        <f t="shared" si="1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99</v>
      </c>
      <c r="E33" s="166" t="s">
        <v>9</v>
      </c>
      <c r="F33" s="175"/>
      <c r="G33" s="165">
        <f>9500*1.025</f>
        <v>9737.5</v>
      </c>
      <c r="H33" s="143">
        <f t="shared" si="0"/>
        <v>2</v>
      </c>
      <c r="I33" s="315">
        <f t="shared" si="1"/>
        <v>19475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158"/>
      <c r="X33" s="296" t="s">
        <v>87</v>
      </c>
      <c r="Y33" s="160"/>
      <c r="Z33" s="160"/>
      <c r="AA33" s="171"/>
      <c r="AB33" s="172"/>
      <c r="AC33" s="160"/>
      <c r="AD33" s="160"/>
      <c r="AE33" s="160"/>
      <c r="AF33" s="171"/>
      <c r="AG33" s="172"/>
      <c r="AH33" s="160"/>
      <c r="AI33" s="160"/>
      <c r="AJ33" s="160"/>
      <c r="AK33" s="157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157"/>
      <c r="AW33" s="158"/>
      <c r="AX33" s="159"/>
      <c r="AY33" s="159"/>
      <c r="AZ33" s="159"/>
      <c r="BA33" s="157"/>
      <c r="BB33" s="158"/>
      <c r="BC33" s="321" t="s">
        <v>87</v>
      </c>
      <c r="BD33" s="160"/>
      <c r="BE33" s="160"/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40" t="s">
        <v>99</v>
      </c>
      <c r="E35" s="198" t="s">
        <v>26</v>
      </c>
      <c r="F35" s="260"/>
      <c r="G35" s="254">
        <f>10560*1.025</f>
        <v>10823.999999999998</v>
      </c>
      <c r="H35" s="255">
        <f t="shared" si="0"/>
        <v>1</v>
      </c>
      <c r="I35" s="313">
        <f>H35*G35</f>
        <v>10823.999999999998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32"/>
      <c r="X35" s="333"/>
      <c r="Y35" s="329"/>
      <c r="Z35" s="343" t="s">
        <v>87</v>
      </c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5"/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1"/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30"/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354"/>
      <c r="L36" s="35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>COUNTA(L37:BV37)</f>
        <v>2</v>
      </c>
      <c r="I37" s="315">
        <f>H37*G37</f>
        <v>44074.99999999999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159"/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147"/>
      <c r="BF38" s="149"/>
      <c r="BG38" s="178"/>
      <c r="BH38" s="147"/>
      <c r="BI38" s="147"/>
      <c r="BJ38" s="292" t="s">
        <v>87</v>
      </c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1</v>
      </c>
      <c r="I39" s="316">
        <f>H39*G39</f>
        <v>24423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148"/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1/3 S. 4c</v>
      </c>
      <c r="E40" s="140" t="str">
        <f>+E37</f>
        <v>wöchentlich</v>
      </c>
      <c r="F40" s="177"/>
      <c r="G40" s="189">
        <f>17960*1.025</f>
        <v>18409</v>
      </c>
      <c r="H40" s="143">
        <f>COUNTA(L40:BV40)</f>
        <v>2</v>
      </c>
      <c r="I40" s="316">
        <f>H40*G40</f>
        <v>36818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147"/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 hidden="1">
      <c r="A41" s="128"/>
      <c r="B41" s="138"/>
      <c r="C41" s="239" t="s">
        <v>17</v>
      </c>
      <c r="D41" s="238" t="s">
        <v>22</v>
      </c>
      <c r="E41" s="238" t="s">
        <v>10</v>
      </c>
      <c r="F41" s="264"/>
      <c r="G41" s="267">
        <f>3285*1.03</f>
        <v>3383.55</v>
      </c>
      <c r="H41" s="176">
        <f>COUNTA(L41:BV41)</f>
        <v>0</v>
      </c>
      <c r="I41" s="312">
        <f>H41*G41</f>
        <v>0</v>
      </c>
      <c r="J41" s="268"/>
      <c r="K41" s="269"/>
      <c r="L41" s="123"/>
      <c r="M41" s="199"/>
      <c r="N41" s="199"/>
      <c r="O41" s="199"/>
      <c r="P41" s="204"/>
      <c r="Q41" s="202"/>
      <c r="R41" s="201"/>
      <c r="S41" s="199"/>
      <c r="T41" s="199"/>
      <c r="U41" s="199"/>
      <c r="V41" s="202"/>
      <c r="W41" s="201"/>
      <c r="X41" s="328"/>
      <c r="Y41" s="329"/>
      <c r="Z41" s="330"/>
      <c r="AA41" s="202"/>
      <c r="AB41" s="201"/>
      <c r="AC41" s="204"/>
      <c r="AD41" s="199"/>
      <c r="AE41" s="199"/>
      <c r="AF41" s="200"/>
      <c r="AG41" s="201"/>
      <c r="AH41" s="329"/>
      <c r="AI41" s="328"/>
      <c r="AJ41" s="199"/>
      <c r="AK41" s="200"/>
      <c r="AL41" s="201"/>
      <c r="AM41" s="199"/>
      <c r="AN41" s="199"/>
      <c r="AO41" s="203"/>
      <c r="AP41" s="200"/>
      <c r="AQ41" s="201"/>
      <c r="AR41" s="199"/>
      <c r="AS41" s="199"/>
      <c r="AT41" s="199"/>
      <c r="AU41" s="204"/>
      <c r="AV41" s="202"/>
      <c r="AW41" s="201"/>
      <c r="AX41" s="199"/>
      <c r="AY41" s="199"/>
      <c r="AZ41" s="199"/>
      <c r="BA41" s="200"/>
      <c r="BB41" s="203"/>
      <c r="BC41" s="199"/>
      <c r="BD41" s="199"/>
      <c r="BE41" s="199"/>
      <c r="BF41" s="331"/>
      <c r="BG41" s="201"/>
      <c r="BH41" s="199"/>
      <c r="BI41" s="199"/>
      <c r="BJ41" s="329"/>
      <c r="BK41" s="204"/>
      <c r="BL41" s="202"/>
      <c r="BM41" s="201"/>
      <c r="BN41" s="199"/>
      <c r="BO41" s="199"/>
      <c r="BP41" s="199"/>
      <c r="BQ41" s="202"/>
      <c r="BR41" s="203"/>
      <c r="BS41" s="199"/>
      <c r="BT41" s="199"/>
      <c r="BU41" s="199"/>
      <c r="BV41" s="205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262" t="s">
        <v>14</v>
      </c>
      <c r="D42" s="256"/>
      <c r="E42" s="256"/>
      <c r="F42" s="263"/>
      <c r="G42" s="265"/>
      <c r="H42" s="259"/>
      <c r="I42" s="314"/>
      <c r="J42" s="248"/>
      <c r="K42" s="249"/>
      <c r="L42" s="348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50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37" customFormat="1" ht="13.5" customHeight="1">
      <c r="A43" s="128"/>
      <c r="B43" s="138"/>
      <c r="C43" s="164" t="s">
        <v>71</v>
      </c>
      <c r="D43" s="166" t="s">
        <v>66</v>
      </c>
      <c r="E43" s="166" t="s">
        <v>20</v>
      </c>
      <c r="F43" s="188"/>
      <c r="G43" s="261">
        <f>16800*1.025</f>
        <v>17220</v>
      </c>
      <c r="H43" s="167">
        <f>COUNTA(L43:BV43)</f>
        <v>0</v>
      </c>
      <c r="I43" s="315">
        <f>H43*G43</f>
        <v>0</v>
      </c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158"/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72</v>
      </c>
      <c r="D44" s="166" t="s">
        <v>66</v>
      </c>
      <c r="E44" s="166" t="s">
        <v>20</v>
      </c>
      <c r="F44" s="188"/>
      <c r="G44" s="189"/>
      <c r="H44" s="143">
        <f>COUNTA(L44:BV44)</f>
        <v>0</v>
      </c>
      <c r="I44" s="316">
        <f>H44*G44</f>
        <v>0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179"/>
      <c r="Y44" s="147"/>
      <c r="Z44" s="179"/>
      <c r="AA44" s="184"/>
      <c r="AB44" s="182"/>
      <c r="AC44" s="147"/>
      <c r="AD44" s="179"/>
      <c r="AE44" s="179"/>
      <c r="AF44" s="184"/>
      <c r="AG44" s="182"/>
      <c r="AH44" s="147"/>
      <c r="AI44" s="147"/>
      <c r="AJ44" s="179"/>
      <c r="AK44" s="186"/>
      <c r="AL44" s="182"/>
      <c r="AM44" s="179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47"/>
      <c r="BE44" s="179"/>
      <c r="BF44" s="184"/>
      <c r="BG44" s="182"/>
      <c r="BH44" s="179"/>
      <c r="BI44" s="179"/>
      <c r="BJ44" s="179"/>
      <c r="BK44" s="183"/>
      <c r="BL44" s="184"/>
      <c r="BM44" s="182"/>
      <c r="BN44" s="179"/>
      <c r="BO44" s="147"/>
      <c r="BP44" s="147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78</v>
      </c>
      <c r="D45" s="140" t="s">
        <v>66</v>
      </c>
      <c r="E45" s="140" t="s">
        <v>20</v>
      </c>
      <c r="F45" s="177"/>
      <c r="G45" s="189">
        <f>7610*1.025</f>
        <v>7800.249999999999</v>
      </c>
      <c r="H45" s="143">
        <f>COUNTA(L45:BV45)</f>
        <v>2</v>
      </c>
      <c r="I45" s="316">
        <f>H45*G45</f>
        <v>15600.499999999998</v>
      </c>
      <c r="J45" s="161"/>
      <c r="K45" s="162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322" t="s">
        <v>87</v>
      </c>
      <c r="Y45" s="179"/>
      <c r="Z45" s="185"/>
      <c r="AA45" s="184"/>
      <c r="AB45" s="182"/>
      <c r="AC45" s="292" t="s">
        <v>87</v>
      </c>
      <c r="AD45" s="147"/>
      <c r="AE45" s="179"/>
      <c r="AF45" s="184"/>
      <c r="AG45" s="182"/>
      <c r="AH45" s="179"/>
      <c r="AI45" s="179"/>
      <c r="AJ45" s="179"/>
      <c r="AK45" s="186"/>
      <c r="AL45" s="182"/>
      <c r="AM45" s="152"/>
      <c r="AN45" s="179"/>
      <c r="AO45" s="179"/>
      <c r="AP45" s="186"/>
      <c r="AQ45" s="182"/>
      <c r="AR45" s="179"/>
      <c r="AS45" s="179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210" s="6" customFormat="1" ht="13.5" customHeight="1">
      <c r="A46" s="128"/>
      <c r="B46" s="138"/>
      <c r="C46" s="139" t="s">
        <v>79</v>
      </c>
      <c r="D46" s="140" t="s">
        <v>66</v>
      </c>
      <c r="E46" s="140" t="s">
        <v>20</v>
      </c>
      <c r="F46" s="177"/>
      <c r="G46" s="189"/>
      <c r="H46" s="143">
        <f>COUNTA(L46:BV46)</f>
        <v>2</v>
      </c>
      <c r="I46" s="316">
        <f>H46*G46</f>
        <v>0</v>
      </c>
      <c r="J46" s="194"/>
      <c r="K46" s="195"/>
      <c r="L46" s="182"/>
      <c r="M46" s="179"/>
      <c r="N46" s="179"/>
      <c r="O46" s="179"/>
      <c r="P46" s="183"/>
      <c r="Q46" s="184"/>
      <c r="R46" s="182"/>
      <c r="S46" s="179"/>
      <c r="T46" s="179"/>
      <c r="U46" s="179"/>
      <c r="V46" s="184"/>
      <c r="W46" s="182"/>
      <c r="X46" s="183"/>
      <c r="Y46" s="179"/>
      <c r="Z46" s="185"/>
      <c r="AA46" s="184"/>
      <c r="AB46" s="182"/>
      <c r="AC46" s="292" t="s">
        <v>87</v>
      </c>
      <c r="AD46" s="179"/>
      <c r="AE46" s="179"/>
      <c r="AF46" s="184"/>
      <c r="AG46" s="182"/>
      <c r="AH46" s="292" t="s">
        <v>87</v>
      </c>
      <c r="AI46" s="147"/>
      <c r="AJ46" s="179"/>
      <c r="AK46" s="186"/>
      <c r="AL46" s="182"/>
      <c r="AM46" s="179"/>
      <c r="AN46" s="179"/>
      <c r="AO46" s="179"/>
      <c r="AP46" s="186"/>
      <c r="AQ46" s="182"/>
      <c r="AR46" s="179"/>
      <c r="AS46" s="147"/>
      <c r="AT46" s="179"/>
      <c r="AU46" s="183"/>
      <c r="AV46" s="184"/>
      <c r="AW46" s="182"/>
      <c r="AX46" s="179"/>
      <c r="AY46" s="179"/>
      <c r="AZ46" s="179"/>
      <c r="BA46" s="186"/>
      <c r="BB46" s="185"/>
      <c r="BC46" s="179"/>
      <c r="BD46" s="179"/>
      <c r="BE46" s="179"/>
      <c r="BF46" s="184"/>
      <c r="BG46" s="182"/>
      <c r="BH46" s="147"/>
      <c r="BI46" s="147"/>
      <c r="BJ46" s="147"/>
      <c r="BK46" s="148"/>
      <c r="BL46" s="149"/>
      <c r="BM46" s="178"/>
      <c r="BN46" s="147"/>
      <c r="BO46" s="179"/>
      <c r="BP46" s="179"/>
      <c r="BQ46" s="184"/>
      <c r="BR46" s="185"/>
      <c r="BS46" s="179"/>
      <c r="BT46" s="179"/>
      <c r="BU46" s="179"/>
      <c r="BV46" s="187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</row>
    <row r="47" spans="1:74" s="138" customFormat="1" ht="13.5" customHeight="1" thickBot="1">
      <c r="A47" s="128"/>
      <c r="C47" s="214"/>
      <c r="D47" s="216"/>
      <c r="E47" s="216"/>
      <c r="F47" s="217"/>
      <c r="G47" s="218"/>
      <c r="H47" s="219">
        <f>SUM(H23:H46)</f>
        <v>35</v>
      </c>
      <c r="I47" s="317">
        <f>SUM(I23:I46)</f>
        <v>297692.1</v>
      </c>
      <c r="J47" s="220"/>
      <c r="K47" s="22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21"/>
    </row>
    <row r="48" spans="1:210" s="6" customFormat="1" ht="13.5" customHeight="1">
      <c r="A48" s="128"/>
      <c r="B48" s="138"/>
      <c r="C48" s="275" t="s">
        <v>84</v>
      </c>
      <c r="D48" s="276"/>
      <c r="E48" s="276"/>
      <c r="F48" s="276"/>
      <c r="G48" s="276"/>
      <c r="H48" s="298">
        <f>SUM(H49:H52)</f>
        <v>8</v>
      </c>
      <c r="I48" s="299">
        <f>SUM(I49:I52)</f>
        <v>32554</v>
      </c>
      <c r="J48" s="271"/>
      <c r="K48" s="27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179"/>
      <c r="Z48" s="185"/>
      <c r="AA48" s="184"/>
      <c r="AB48" s="182"/>
      <c r="AC48" s="179"/>
      <c r="AD48" s="179"/>
      <c r="AE48" s="179"/>
      <c r="AF48" s="184"/>
      <c r="AG48" s="182"/>
      <c r="AH48" s="179"/>
      <c r="AI48" s="147"/>
      <c r="AJ48" s="179"/>
      <c r="AK48" s="285"/>
      <c r="AL48" s="182"/>
      <c r="AM48" s="179"/>
      <c r="AN48" s="179"/>
      <c r="AO48" s="179"/>
      <c r="AP48" s="186"/>
      <c r="AQ48" s="182"/>
      <c r="AR48" s="179"/>
      <c r="AS48" s="147"/>
      <c r="AT48" s="179"/>
      <c r="AU48" s="183"/>
      <c r="AV48" s="285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93</v>
      </c>
      <c r="D49" s="140" t="s">
        <v>66</v>
      </c>
      <c r="E49" s="140" t="s">
        <v>96</v>
      </c>
      <c r="F49" s="177"/>
      <c r="G49" s="189">
        <f>4900*1.025</f>
        <v>5022.5</v>
      </c>
      <c r="H49" s="143">
        <f aca="true" t="shared" si="2" ref="H49:H59">COUNTA(L49:BV49)</f>
        <v>2</v>
      </c>
      <c r="I49" s="316">
        <f aca="true" t="shared" si="3" ref="I49:I59">H49*G49</f>
        <v>10045</v>
      </c>
      <c r="J49" s="161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292" t="s">
        <v>87</v>
      </c>
      <c r="Z49" s="185"/>
      <c r="AA49" s="184"/>
      <c r="AB49" s="182"/>
      <c r="AC49" s="179"/>
      <c r="AD49" s="147"/>
      <c r="AE49" s="179"/>
      <c r="AF49" s="184"/>
      <c r="AG49" s="182"/>
      <c r="AH49" s="179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292" t="s">
        <v>87</v>
      </c>
      <c r="BE49" s="179"/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94</v>
      </c>
      <c r="D50" s="140" t="s">
        <v>66</v>
      </c>
      <c r="E50" s="140" t="s">
        <v>3</v>
      </c>
      <c r="F50" s="177"/>
      <c r="G50" s="189">
        <f>3100*1.025</f>
        <v>3177.4999999999995</v>
      </c>
      <c r="H50" s="143">
        <f t="shared" si="2"/>
        <v>2</v>
      </c>
      <c r="I50" s="316">
        <f t="shared" si="3"/>
        <v>6354.999999999999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179"/>
      <c r="Z50" s="294" t="s">
        <v>87</v>
      </c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179"/>
      <c r="BE50" s="292" t="s">
        <v>87</v>
      </c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95</v>
      </c>
      <c r="D51" s="140" t="s">
        <v>66</v>
      </c>
      <c r="E51" s="140" t="s">
        <v>96</v>
      </c>
      <c r="F51" s="177"/>
      <c r="G51" s="189">
        <f>4430*1.025</f>
        <v>4540.75</v>
      </c>
      <c r="H51" s="143">
        <f t="shared" si="2"/>
        <v>2</v>
      </c>
      <c r="I51" s="316">
        <f t="shared" si="3"/>
        <v>9081.5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292" t="s">
        <v>87</v>
      </c>
      <c r="Z51" s="185"/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292" t="s">
        <v>87</v>
      </c>
      <c r="BE51" s="179"/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>
      <c r="A52" s="128"/>
      <c r="B52" s="138"/>
      <c r="C52" s="139" t="s">
        <v>92</v>
      </c>
      <c r="D52" s="140" t="s">
        <v>66</v>
      </c>
      <c r="E52" s="140" t="s">
        <v>3</v>
      </c>
      <c r="F52" s="177">
        <v>22210</v>
      </c>
      <c r="G52" s="189">
        <f>3450*1.025</f>
        <v>3536.2499999999995</v>
      </c>
      <c r="H52" s="143">
        <f t="shared" si="2"/>
        <v>2</v>
      </c>
      <c r="I52" s="316">
        <f t="shared" si="3"/>
        <v>7072.499999999999</v>
      </c>
      <c r="J52" s="196"/>
      <c r="K52" s="162"/>
      <c r="L52" s="182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83"/>
      <c r="Y52" s="179"/>
      <c r="Z52" s="294" t="s">
        <v>87</v>
      </c>
      <c r="AA52" s="184"/>
      <c r="AB52" s="182"/>
      <c r="AC52" s="179"/>
      <c r="AD52" s="179"/>
      <c r="AE52" s="179"/>
      <c r="AF52" s="184"/>
      <c r="AG52" s="182"/>
      <c r="AH52" s="152"/>
      <c r="AI52" s="179"/>
      <c r="AJ52" s="179"/>
      <c r="AK52" s="184"/>
      <c r="AL52" s="182"/>
      <c r="AM52" s="179"/>
      <c r="AN52" s="179"/>
      <c r="AO52" s="179"/>
      <c r="AP52" s="186"/>
      <c r="AQ52" s="182"/>
      <c r="AR52" s="179"/>
      <c r="AS52" s="179"/>
      <c r="AT52" s="179"/>
      <c r="AU52" s="183"/>
      <c r="AV52" s="184"/>
      <c r="AW52" s="182"/>
      <c r="AX52" s="179"/>
      <c r="AY52" s="179"/>
      <c r="AZ52" s="179"/>
      <c r="BA52" s="186"/>
      <c r="BB52" s="185"/>
      <c r="BC52" s="179"/>
      <c r="BD52" s="179"/>
      <c r="BE52" s="292" t="s">
        <v>87</v>
      </c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40"/>
      <c r="E53" s="140"/>
      <c r="F53" s="177"/>
      <c r="G53" s="189"/>
      <c r="H53" s="143">
        <f t="shared" si="2"/>
        <v>0</v>
      </c>
      <c r="I53" s="316">
        <f t="shared" si="3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79"/>
      <c r="AO53" s="179"/>
      <c r="AP53" s="186"/>
      <c r="AQ53" s="182"/>
      <c r="AR53" s="179"/>
      <c r="AS53" s="179"/>
      <c r="AT53" s="179"/>
      <c r="AU53" s="184"/>
      <c r="AV53" s="182"/>
      <c r="AW53" s="182"/>
      <c r="AX53" s="179"/>
      <c r="AY53" s="179"/>
      <c r="AZ53" s="179"/>
      <c r="BA53" s="186"/>
      <c r="BB53" s="185"/>
      <c r="BC53" s="179"/>
      <c r="BD53" s="179"/>
      <c r="BE53" s="179"/>
      <c r="BF53" s="184"/>
      <c r="BG53" s="182"/>
      <c r="BH53" s="179"/>
      <c r="BI53" s="179"/>
      <c r="BJ53" s="179"/>
      <c r="BK53" s="183"/>
      <c r="BL53" s="184"/>
      <c r="BM53" s="182"/>
      <c r="BN53" s="179"/>
      <c r="BO53" s="179"/>
      <c r="BP53" s="179"/>
      <c r="BQ53" s="184"/>
      <c r="BR53" s="185"/>
      <c r="BS53" s="179"/>
      <c r="BT53" s="179"/>
      <c r="BU53" s="179"/>
      <c r="BV53" s="187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98"/>
      <c r="E54" s="140"/>
      <c r="F54" s="177"/>
      <c r="G54" s="189"/>
      <c r="H54" s="143">
        <f t="shared" si="2"/>
        <v>0</v>
      </c>
      <c r="I54" s="316">
        <f t="shared" si="3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79"/>
      <c r="AN54" s="199"/>
      <c r="AO54" s="199"/>
      <c r="AP54" s="200"/>
      <c r="AQ54" s="201"/>
      <c r="AR54" s="199"/>
      <c r="AS54" s="199"/>
      <c r="AT54" s="199"/>
      <c r="AU54" s="202"/>
      <c r="AV54" s="201"/>
      <c r="AW54" s="201"/>
      <c r="AX54" s="199"/>
      <c r="AY54" s="199"/>
      <c r="AZ54" s="199"/>
      <c r="BA54" s="200"/>
      <c r="BB54" s="203"/>
      <c r="BC54" s="199"/>
      <c r="BD54" s="199"/>
      <c r="BE54" s="199"/>
      <c r="BF54" s="202"/>
      <c r="BG54" s="201"/>
      <c r="BH54" s="199"/>
      <c r="BI54" s="199"/>
      <c r="BJ54" s="199"/>
      <c r="BK54" s="204"/>
      <c r="BL54" s="202"/>
      <c r="BM54" s="201"/>
      <c r="BN54" s="199"/>
      <c r="BO54" s="199"/>
      <c r="BP54" s="199"/>
      <c r="BQ54" s="202"/>
      <c r="BR54" s="203"/>
      <c r="BS54" s="199"/>
      <c r="BT54" s="199"/>
      <c r="BU54" s="199"/>
      <c r="BV54" s="205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40"/>
      <c r="E55" s="140"/>
      <c r="F55" s="177"/>
      <c r="G55" s="189"/>
      <c r="H55" s="143">
        <f t="shared" si="2"/>
        <v>0</v>
      </c>
      <c r="I55" s="316">
        <f t="shared" si="3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83"/>
      <c r="AN55" s="179"/>
      <c r="AO55" s="179"/>
      <c r="AP55" s="184"/>
      <c r="AQ55" s="185"/>
      <c r="AR55" s="179"/>
      <c r="AS55" s="179"/>
      <c r="AT55" s="179"/>
      <c r="AU55" s="184"/>
      <c r="AV55" s="182"/>
      <c r="AW55" s="185"/>
      <c r="AX55" s="179"/>
      <c r="AY55" s="179"/>
      <c r="AZ55" s="179"/>
      <c r="BA55" s="184"/>
      <c r="BB55" s="185"/>
      <c r="BC55" s="179"/>
      <c r="BD55" s="179"/>
      <c r="BE55" s="179"/>
      <c r="BF55" s="184"/>
      <c r="BG55" s="185"/>
      <c r="BH55" s="179"/>
      <c r="BI55" s="179"/>
      <c r="BJ55" s="179"/>
      <c r="BK55" s="183"/>
      <c r="BL55" s="184"/>
      <c r="BM55" s="185"/>
      <c r="BN55" s="179"/>
      <c r="BO55" s="179"/>
      <c r="BP55" s="179"/>
      <c r="BQ55" s="184"/>
      <c r="BR55" s="185"/>
      <c r="BS55" s="179"/>
      <c r="BT55" s="179"/>
      <c r="BU55" s="179"/>
      <c r="BV55" s="206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66"/>
      <c r="E56" s="140"/>
      <c r="F56" s="177"/>
      <c r="G56" s="189"/>
      <c r="H56" s="143">
        <f t="shared" si="2"/>
        <v>0</v>
      </c>
      <c r="I56" s="316">
        <f t="shared" si="3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2"/>
      <c r="AC56" s="179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90"/>
      <c r="AO56" s="190"/>
      <c r="AP56" s="191"/>
      <c r="AQ56" s="192"/>
      <c r="AR56" s="190"/>
      <c r="AS56" s="190"/>
      <c r="AT56" s="190"/>
      <c r="AU56" s="207"/>
      <c r="AV56" s="192"/>
      <c r="AW56" s="192"/>
      <c r="AX56" s="190"/>
      <c r="AY56" s="190"/>
      <c r="AZ56" s="190"/>
      <c r="BA56" s="191"/>
      <c r="BB56" s="193"/>
      <c r="BC56" s="190"/>
      <c r="BD56" s="190"/>
      <c r="BE56" s="190"/>
      <c r="BF56" s="207"/>
      <c r="BG56" s="192"/>
      <c r="BH56" s="190"/>
      <c r="BI56" s="190"/>
      <c r="BJ56" s="190"/>
      <c r="BK56" s="208"/>
      <c r="BL56" s="207"/>
      <c r="BM56" s="192"/>
      <c r="BN56" s="190"/>
      <c r="BO56" s="190"/>
      <c r="BP56" s="190"/>
      <c r="BQ56" s="207"/>
      <c r="BR56" s="193"/>
      <c r="BS56" s="190"/>
      <c r="BT56" s="190"/>
      <c r="BU56" s="190"/>
      <c r="BV56" s="209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2"/>
        <v>0</v>
      </c>
      <c r="I57" s="316">
        <f t="shared" si="3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139"/>
      <c r="D58" s="140"/>
      <c r="E58" s="140"/>
      <c r="F58" s="177"/>
      <c r="G58" s="189"/>
      <c r="H58" s="143">
        <f t="shared" si="2"/>
        <v>0</v>
      </c>
      <c r="I58" s="316">
        <f t="shared" si="3"/>
        <v>0</v>
      </c>
      <c r="J58" s="196"/>
      <c r="K58" s="162"/>
      <c r="L58" s="197"/>
      <c r="M58" s="179"/>
      <c r="N58" s="179"/>
      <c r="O58" s="179"/>
      <c r="P58" s="183"/>
      <c r="Q58" s="184"/>
      <c r="R58" s="182"/>
      <c r="S58" s="179"/>
      <c r="T58" s="179"/>
      <c r="U58" s="179"/>
      <c r="V58" s="184"/>
      <c r="W58" s="182"/>
      <c r="X58" s="179"/>
      <c r="Y58" s="179"/>
      <c r="Z58" s="179"/>
      <c r="AA58" s="184"/>
      <c r="AB58" s="185"/>
      <c r="AC58" s="210"/>
      <c r="AD58" s="179"/>
      <c r="AE58" s="179"/>
      <c r="AF58" s="184"/>
      <c r="AG58" s="182"/>
      <c r="AH58" s="179"/>
      <c r="AI58" s="179"/>
      <c r="AJ58" s="179"/>
      <c r="AK58" s="182"/>
      <c r="AL58" s="182"/>
      <c r="AM58" s="179"/>
      <c r="AN58" s="179"/>
      <c r="AO58" s="179"/>
      <c r="AP58" s="186"/>
      <c r="AQ58" s="182"/>
      <c r="AR58" s="179"/>
      <c r="AS58" s="179"/>
      <c r="AT58" s="179"/>
      <c r="AU58" s="184"/>
      <c r="AV58" s="182"/>
      <c r="AW58" s="182"/>
      <c r="AX58" s="179"/>
      <c r="AY58" s="179"/>
      <c r="AZ58" s="179"/>
      <c r="BA58" s="186"/>
      <c r="BB58" s="185"/>
      <c r="BC58" s="179"/>
      <c r="BD58" s="179"/>
      <c r="BE58" s="179"/>
      <c r="BF58" s="184"/>
      <c r="BG58" s="182"/>
      <c r="BH58" s="179"/>
      <c r="BI58" s="179"/>
      <c r="BJ58" s="179"/>
      <c r="BK58" s="183"/>
      <c r="BL58" s="184"/>
      <c r="BM58" s="182"/>
      <c r="BN58" s="179"/>
      <c r="BO58" s="179"/>
      <c r="BP58" s="179"/>
      <c r="BQ58" s="184"/>
      <c r="BR58" s="185"/>
      <c r="BS58" s="179"/>
      <c r="BT58" s="179"/>
      <c r="BU58" s="179"/>
      <c r="BV58" s="187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210" s="6" customFormat="1" ht="13.5" customHeight="1" hidden="1">
      <c r="A59" s="128"/>
      <c r="B59" s="138"/>
      <c r="C59" s="211"/>
      <c r="D59" s="140"/>
      <c r="E59" s="212"/>
      <c r="F59" s="177"/>
      <c r="G59" s="189"/>
      <c r="H59" s="143">
        <f t="shared" si="2"/>
        <v>0</v>
      </c>
      <c r="I59" s="316">
        <f t="shared" si="3"/>
        <v>0</v>
      </c>
      <c r="J59" s="161"/>
      <c r="K59" s="162"/>
      <c r="L59" s="213"/>
      <c r="M59" s="147"/>
      <c r="N59" s="147"/>
      <c r="O59" s="147"/>
      <c r="P59" s="148"/>
      <c r="Q59" s="149"/>
      <c r="R59" s="150"/>
      <c r="S59" s="147"/>
      <c r="T59" s="147"/>
      <c r="U59" s="147"/>
      <c r="V59" s="149"/>
      <c r="W59" s="150"/>
      <c r="X59" s="147"/>
      <c r="Y59" s="147"/>
      <c r="Z59" s="147"/>
      <c r="AA59" s="149"/>
      <c r="AB59" s="150"/>
      <c r="AC59" s="147"/>
      <c r="AD59" s="147"/>
      <c r="AE59" s="147"/>
      <c r="AF59" s="149"/>
      <c r="AG59" s="150"/>
      <c r="AH59" s="147"/>
      <c r="AI59" s="147"/>
      <c r="AJ59" s="147"/>
      <c r="AK59" s="148"/>
      <c r="AL59" s="150"/>
      <c r="AM59" s="147"/>
      <c r="AN59" s="147"/>
      <c r="AO59" s="147"/>
      <c r="AP59" s="149"/>
      <c r="AQ59" s="150"/>
      <c r="AR59" s="147"/>
      <c r="AS59" s="147"/>
      <c r="AT59" s="147"/>
      <c r="AU59" s="149"/>
      <c r="AV59" s="178"/>
      <c r="AW59" s="150"/>
      <c r="AX59" s="147"/>
      <c r="AY59" s="147"/>
      <c r="AZ59" s="147"/>
      <c r="BA59" s="149"/>
      <c r="BB59" s="150"/>
      <c r="BC59" s="147"/>
      <c r="BD59" s="147"/>
      <c r="BE59" s="147"/>
      <c r="BF59" s="149"/>
      <c r="BG59" s="150"/>
      <c r="BH59" s="147"/>
      <c r="BI59" s="147"/>
      <c r="BJ59" s="147"/>
      <c r="BK59" s="148"/>
      <c r="BL59" s="149"/>
      <c r="BM59" s="178"/>
      <c r="BN59" s="147"/>
      <c r="BO59" s="147"/>
      <c r="BP59" s="147"/>
      <c r="BQ59" s="149"/>
      <c r="BR59" s="150"/>
      <c r="BS59" s="147"/>
      <c r="BT59" s="147"/>
      <c r="BU59" s="147"/>
      <c r="BV59" s="181"/>
      <c r="BW59" s="137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</row>
    <row r="60" spans="1:74" s="138" customFormat="1" ht="13.5" customHeight="1" thickBot="1">
      <c r="A60" s="128"/>
      <c r="C60" s="214"/>
      <c r="D60" s="216"/>
      <c r="E60" s="216"/>
      <c r="F60" s="217"/>
      <c r="G60" s="218"/>
      <c r="H60" s="219">
        <f>+H50+H49+H51+H52</f>
        <v>8</v>
      </c>
      <c r="I60" s="317">
        <f>I48+I47</f>
        <v>330246.1</v>
      </c>
      <c r="J60" s="220"/>
      <c r="K60" s="22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21"/>
    </row>
    <row r="61" spans="1:210" s="223" customFormat="1" ht="14.25" customHeight="1" thickBot="1">
      <c r="A61" s="224"/>
      <c r="B61" s="224"/>
      <c r="C61" s="2" t="s">
        <v>80</v>
      </c>
      <c r="D61" s="225"/>
      <c r="E61" s="225"/>
      <c r="F61" s="226"/>
      <c r="G61" s="227"/>
      <c r="H61" s="228"/>
      <c r="I61" s="318"/>
      <c r="J61" s="229"/>
      <c r="K61" s="229"/>
      <c r="L61" s="122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</row>
    <row r="62" spans="1:75" ht="13.5" customHeight="1">
      <c r="A62" s="230"/>
      <c r="B62" s="230"/>
      <c r="C62" s="2" t="s">
        <v>81</v>
      </c>
      <c r="D62" s="16"/>
      <c r="E62" s="16"/>
      <c r="F62" s="16"/>
      <c r="G62" s="46"/>
      <c r="H62" s="12"/>
      <c r="I62" s="304"/>
      <c r="J62" s="122"/>
      <c r="K62" s="122"/>
      <c r="L62" s="236"/>
      <c r="M62" s="517" t="s">
        <v>73</v>
      </c>
      <c r="N62" s="518"/>
      <c r="O62" s="518"/>
      <c r="P62" s="518"/>
      <c r="Q62" s="518"/>
      <c r="R62" s="518"/>
      <c r="S62" s="518"/>
      <c r="T62" s="518"/>
      <c r="U62" s="518"/>
      <c r="V62" s="519"/>
      <c r="W62" s="520" t="s">
        <v>74</v>
      </c>
      <c r="X62" s="520"/>
      <c r="Y62" s="520"/>
      <c r="Z62" s="520" t="s">
        <v>76</v>
      </c>
      <c r="AA62" s="520"/>
      <c r="AB62" s="520"/>
      <c r="AC62" s="520" t="s">
        <v>75</v>
      </c>
      <c r="AD62" s="520"/>
      <c r="AE62" s="520"/>
      <c r="AF62" s="520" t="s">
        <v>13</v>
      </c>
      <c r="AG62" s="520"/>
      <c r="AH62" s="522"/>
      <c r="AI62" s="522" t="s">
        <v>12</v>
      </c>
      <c r="AJ62" s="518"/>
      <c r="AK62" s="518"/>
      <c r="AL62" s="523"/>
      <c r="AM62" s="521"/>
      <c r="AN62" s="521"/>
      <c r="AO62" s="521"/>
      <c r="AP62" s="251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1:75" ht="18" customHeight="1" thickBot="1">
      <c r="A63" s="2"/>
      <c r="B63" s="2"/>
      <c r="C63" s="2" t="s">
        <v>85</v>
      </c>
      <c r="D63" s="232"/>
      <c r="E63" s="232"/>
      <c r="F63" s="233"/>
      <c r="G63" s="234"/>
      <c r="H63" s="235"/>
      <c r="I63" s="319"/>
      <c r="J63" s="236"/>
      <c r="K63" s="236"/>
      <c r="L63" s="236"/>
      <c r="M63" s="510" t="s">
        <v>88</v>
      </c>
      <c r="N63" s="511"/>
      <c r="O63" s="511"/>
      <c r="P63" s="511"/>
      <c r="Q63" s="511"/>
      <c r="R63" s="511"/>
      <c r="S63" s="511"/>
      <c r="T63" s="511"/>
      <c r="U63" s="511"/>
      <c r="V63" s="512"/>
      <c r="W63" s="513">
        <v>17.48</v>
      </c>
      <c r="X63" s="513"/>
      <c r="Y63" s="513"/>
      <c r="Z63" s="513">
        <v>56.8</v>
      </c>
      <c r="AA63" s="513"/>
      <c r="AB63" s="513"/>
      <c r="AC63" s="513">
        <v>2.5</v>
      </c>
      <c r="AD63" s="513"/>
      <c r="AE63" s="513"/>
      <c r="AF63" s="524">
        <v>140</v>
      </c>
      <c r="AG63" s="524"/>
      <c r="AH63" s="525"/>
      <c r="AI63" s="526">
        <v>24.43</v>
      </c>
      <c r="AJ63" s="527"/>
      <c r="AK63" s="527"/>
      <c r="AL63" s="528"/>
      <c r="AM63" s="529"/>
      <c r="AN63" s="529"/>
      <c r="AO63" s="529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4:75" ht="12.75"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2.75">
      <c r="A65" s="230"/>
      <c r="B65" s="230"/>
      <c r="D65" s="232"/>
      <c r="E65" s="232"/>
      <c r="F65" s="233"/>
      <c r="G65" s="234"/>
      <c r="H65" s="235"/>
      <c r="I65" s="319"/>
      <c r="J65" s="236"/>
      <c r="K65" s="236"/>
      <c r="L65" s="236"/>
      <c r="M65" s="251" t="s">
        <v>97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4.5" customHeight="1">
      <c r="A66" s="6"/>
      <c r="B66" s="6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75" ht="12.75">
      <c r="C67" s="231"/>
      <c r="D67" s="232"/>
      <c r="E67" s="232"/>
      <c r="F67" s="233"/>
      <c r="G67" s="234"/>
      <c r="H67" s="235"/>
      <c r="I67" s="319"/>
      <c r="J67" s="236"/>
      <c r="K67" s="23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3:11" ht="12.75">
      <c r="C68" s="231"/>
      <c r="D68" s="232"/>
      <c r="E68" s="232"/>
      <c r="F68" s="233"/>
      <c r="G68" s="234"/>
      <c r="H68" s="235"/>
      <c r="I68" s="319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  <row r="188" spans="3:11" ht="12.75">
      <c r="C188" s="231"/>
      <c r="D188" s="232"/>
      <c r="E188" s="232"/>
      <c r="F188" s="233"/>
      <c r="G188" s="237"/>
      <c r="H188" s="232"/>
      <c r="I188" s="320"/>
      <c r="J188" s="236"/>
      <c r="K188" s="236"/>
    </row>
  </sheetData>
  <sheetProtection/>
  <mergeCells count="27">
    <mergeCell ref="BR9:BV9"/>
    <mergeCell ref="AG9:AK9"/>
    <mergeCell ref="AL9:AP9"/>
    <mergeCell ref="AQ9:AU9"/>
    <mergeCell ref="AW9:BA9"/>
    <mergeCell ref="BB9:BF9"/>
    <mergeCell ref="BG9:BL9"/>
    <mergeCell ref="BM9:BQ9"/>
    <mergeCell ref="L9:Q9"/>
    <mergeCell ref="R9:V9"/>
    <mergeCell ref="W9:AA9"/>
    <mergeCell ref="AB9:AF9"/>
    <mergeCell ref="M63:V63"/>
    <mergeCell ref="W63:Y63"/>
    <mergeCell ref="Z63:AB63"/>
    <mergeCell ref="AC63:AE63"/>
    <mergeCell ref="AF63:AH63"/>
    <mergeCell ref="AI63:AL63"/>
    <mergeCell ref="AM63:AO63"/>
    <mergeCell ref="J10:J16"/>
    <mergeCell ref="M62:V62"/>
    <mergeCell ref="W62:Y62"/>
    <mergeCell ref="Z62:AB62"/>
    <mergeCell ref="AC62:AE62"/>
    <mergeCell ref="AM62:AO62"/>
    <mergeCell ref="AF62:AH62"/>
    <mergeCell ref="AI62:AL6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188"/>
  <sheetViews>
    <sheetView showGridLines="0" showZeros="0" zoomScale="75" zoomScaleNormal="75" zoomScaleSheetLayoutView="100" zoomScalePageLayoutView="0" workbookViewId="0" topLeftCell="B1">
      <pane xSplit="10" ySplit="21" topLeftCell="Y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I60</f>
        <v>330235</v>
      </c>
      <c r="E16" s="53"/>
      <c r="F16" s="54">
        <f>D16/D15</f>
        <v>2.06396875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0</v>
      </c>
      <c r="I23" s="312">
        <f>G23*H23</f>
        <v>0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130"/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130"/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 aca="true" t="shared" si="0" ref="H26:H35">COUNTA(L26:BV26)</f>
        <v>3</v>
      </c>
      <c r="I26" s="316">
        <f aca="true" t="shared" si="1" ref="I26:I34">G26*H26</f>
        <v>16235.999999999996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159"/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t="shared" si="0"/>
        <v>2</v>
      </c>
      <c r="I27" s="315">
        <f t="shared" si="1"/>
        <v>3177.4999999999995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159"/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159"/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t="shared" si="0"/>
        <v>0</v>
      </c>
      <c r="I28" s="316">
        <f t="shared" si="1"/>
        <v>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160"/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157"/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0"/>
        <v>2</v>
      </c>
      <c r="I29" s="316">
        <f t="shared" si="1"/>
        <v>7010.999999999999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152"/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152"/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3</v>
      </c>
      <c r="I30" s="316">
        <f t="shared" si="1"/>
        <v>2890.4999999999995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291" t="s">
        <v>87</v>
      </c>
      <c r="Z30" s="152"/>
      <c r="AA30" s="153"/>
      <c r="AB30" s="151"/>
      <c r="AC30" s="152"/>
      <c r="AD30" s="152"/>
      <c r="AE30" s="291" t="s">
        <v>87</v>
      </c>
      <c r="AF30" s="153"/>
      <c r="AG30" s="151"/>
      <c r="AH30" s="152"/>
      <c r="AI30" s="147"/>
      <c r="AJ30" s="147"/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152"/>
      <c r="BJ30" s="152"/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0"/>
        <v>3</v>
      </c>
      <c r="I31" s="316">
        <f t="shared" si="1"/>
        <v>4919.999999999999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163"/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0</v>
      </c>
      <c r="I32" s="315">
        <f t="shared" si="1"/>
        <v>0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160"/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160"/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143">
        <f t="shared" si="0"/>
        <v>0</v>
      </c>
      <c r="I33" s="315">
        <f t="shared" si="1"/>
        <v>0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158"/>
      <c r="X33" s="160"/>
      <c r="Y33" s="160"/>
      <c r="Z33" s="160"/>
      <c r="AA33" s="171"/>
      <c r="AB33" s="172"/>
      <c r="AC33" s="160"/>
      <c r="AD33" s="160"/>
      <c r="AE33" s="160"/>
      <c r="AF33" s="171"/>
      <c r="AG33" s="172"/>
      <c r="AH33" s="160"/>
      <c r="AI33" s="160"/>
      <c r="AJ33" s="160"/>
      <c r="AK33" s="157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157"/>
      <c r="AW33" s="158"/>
      <c r="AX33" s="159"/>
      <c r="AY33" s="159"/>
      <c r="AZ33" s="159"/>
      <c r="BA33" s="157"/>
      <c r="BB33" s="158"/>
      <c r="BC33" s="159"/>
      <c r="BD33" s="160"/>
      <c r="BE33" s="160"/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0"/>
        <v>2</v>
      </c>
      <c r="I35" s="313">
        <f>H35*G35</f>
        <v>8610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60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5"/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30"/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99</v>
      </c>
      <c r="E37" s="166" t="s">
        <v>3</v>
      </c>
      <c r="F37" s="188"/>
      <c r="G37" s="363">
        <v>50200</v>
      </c>
      <c r="H37" s="167">
        <f>COUNTA(L37:BV37)</f>
        <v>2</v>
      </c>
      <c r="I37" s="315">
        <f>H37*G37</f>
        <v>100400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159"/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362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147"/>
      <c r="BF38" s="149"/>
      <c r="BG38" s="178"/>
      <c r="BH38" s="147"/>
      <c r="BI38" s="147"/>
      <c r="BJ38" s="292" t="s">
        <v>87</v>
      </c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2</v>
      </c>
      <c r="I39" s="316">
        <f>H39*G39</f>
        <v>48846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322" t="s">
        <v>87</v>
      </c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1/1 S. 4c</v>
      </c>
      <c r="E40" s="140" t="str">
        <f>+E37</f>
        <v>wöchentlich</v>
      </c>
      <c r="F40" s="177"/>
      <c r="G40" s="362">
        <v>42750</v>
      </c>
      <c r="H40" s="143">
        <f>COUNTA(L40:BV40)</f>
        <v>2</v>
      </c>
      <c r="I40" s="316">
        <f>H40*G40</f>
        <v>85500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147"/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 hidden="1">
      <c r="A41" s="128"/>
      <c r="B41" s="138"/>
      <c r="C41" s="239" t="s">
        <v>17</v>
      </c>
      <c r="D41" s="238" t="s">
        <v>22</v>
      </c>
      <c r="E41" s="238" t="s">
        <v>10</v>
      </c>
      <c r="F41" s="264"/>
      <c r="G41" s="267">
        <f>3285*1.03</f>
        <v>3383.55</v>
      </c>
      <c r="H41" s="176">
        <f>COUNTA(L41:BV41)</f>
        <v>0</v>
      </c>
      <c r="I41" s="312">
        <f>H41*G41</f>
        <v>0</v>
      </c>
      <c r="J41" s="268"/>
      <c r="K41" s="269"/>
      <c r="L41" s="123"/>
      <c r="M41" s="199"/>
      <c r="N41" s="199"/>
      <c r="O41" s="199"/>
      <c r="P41" s="204"/>
      <c r="Q41" s="202"/>
      <c r="R41" s="201"/>
      <c r="S41" s="199"/>
      <c r="T41" s="199"/>
      <c r="U41" s="199"/>
      <c r="V41" s="202"/>
      <c r="W41" s="201"/>
      <c r="X41" s="328"/>
      <c r="Y41" s="329"/>
      <c r="Z41" s="330"/>
      <c r="AA41" s="202"/>
      <c r="AB41" s="201"/>
      <c r="AC41" s="204"/>
      <c r="AD41" s="199"/>
      <c r="AE41" s="199"/>
      <c r="AF41" s="200"/>
      <c r="AG41" s="201"/>
      <c r="AH41" s="329"/>
      <c r="AI41" s="328"/>
      <c r="AJ41" s="199"/>
      <c r="AK41" s="200"/>
      <c r="AL41" s="201"/>
      <c r="AM41" s="199"/>
      <c r="AN41" s="199"/>
      <c r="AO41" s="203"/>
      <c r="AP41" s="200"/>
      <c r="AQ41" s="201"/>
      <c r="AR41" s="199"/>
      <c r="AS41" s="199"/>
      <c r="AT41" s="199"/>
      <c r="AU41" s="204"/>
      <c r="AV41" s="202"/>
      <c r="AW41" s="201"/>
      <c r="AX41" s="199"/>
      <c r="AY41" s="199"/>
      <c r="AZ41" s="199"/>
      <c r="BA41" s="200"/>
      <c r="BB41" s="203"/>
      <c r="BC41" s="199"/>
      <c r="BD41" s="199"/>
      <c r="BE41" s="199"/>
      <c r="BF41" s="331"/>
      <c r="BG41" s="201"/>
      <c r="BH41" s="199"/>
      <c r="BI41" s="199"/>
      <c r="BJ41" s="329"/>
      <c r="BK41" s="204"/>
      <c r="BL41" s="202"/>
      <c r="BM41" s="201"/>
      <c r="BN41" s="199"/>
      <c r="BO41" s="199"/>
      <c r="BP41" s="199"/>
      <c r="BQ41" s="202"/>
      <c r="BR41" s="203"/>
      <c r="BS41" s="199"/>
      <c r="BT41" s="199"/>
      <c r="BU41" s="199"/>
      <c r="BV41" s="205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262" t="s">
        <v>14</v>
      </c>
      <c r="D42" s="256"/>
      <c r="E42" s="256"/>
      <c r="F42" s="263"/>
      <c r="G42" s="265"/>
      <c r="H42" s="259"/>
      <c r="I42" s="314"/>
      <c r="J42" s="248"/>
      <c r="K42" s="249"/>
      <c r="L42" s="348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50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37" customFormat="1" ht="13.5" customHeight="1">
      <c r="A43" s="128"/>
      <c r="B43" s="138"/>
      <c r="C43" s="164" t="s">
        <v>71</v>
      </c>
      <c r="D43" s="166" t="s">
        <v>66</v>
      </c>
      <c r="E43" s="166" t="s">
        <v>20</v>
      </c>
      <c r="F43" s="188"/>
      <c r="G43" s="261">
        <f>16800*1.025</f>
        <v>17220</v>
      </c>
      <c r="H43" s="167">
        <f>COUNTA(L43:BV43)</f>
        <v>0</v>
      </c>
      <c r="I43" s="315">
        <f>H43*G43</f>
        <v>0</v>
      </c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158"/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72</v>
      </c>
      <c r="D44" s="166" t="s">
        <v>66</v>
      </c>
      <c r="E44" s="166" t="s">
        <v>20</v>
      </c>
      <c r="F44" s="188"/>
      <c r="G44" s="189"/>
      <c r="H44" s="143">
        <f>COUNTA(L44:BV44)</f>
        <v>0</v>
      </c>
      <c r="I44" s="316">
        <f>H44*G44</f>
        <v>0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179"/>
      <c r="Y44" s="147"/>
      <c r="Z44" s="179"/>
      <c r="AA44" s="184"/>
      <c r="AB44" s="182"/>
      <c r="AC44" s="147"/>
      <c r="AD44" s="147"/>
      <c r="AE44" s="179"/>
      <c r="AF44" s="184"/>
      <c r="AG44" s="182"/>
      <c r="AH44" s="147"/>
      <c r="AI44" s="147"/>
      <c r="AJ44" s="179"/>
      <c r="AK44" s="186"/>
      <c r="AL44" s="182"/>
      <c r="AM44" s="179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47"/>
      <c r="BE44" s="179"/>
      <c r="BF44" s="184"/>
      <c r="BG44" s="182"/>
      <c r="BH44" s="179"/>
      <c r="BI44" s="179"/>
      <c r="BJ44" s="179"/>
      <c r="BK44" s="183"/>
      <c r="BL44" s="184"/>
      <c r="BM44" s="182"/>
      <c r="BN44" s="179"/>
      <c r="BO44" s="147"/>
      <c r="BP44" s="147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78</v>
      </c>
      <c r="D45" s="140" t="s">
        <v>66</v>
      </c>
      <c r="E45" s="140" t="s">
        <v>20</v>
      </c>
      <c r="F45" s="177"/>
      <c r="G45" s="189">
        <f>7610*1.025</f>
        <v>7800.249999999999</v>
      </c>
      <c r="H45" s="143">
        <f>COUNTA(L45:BV45)</f>
        <v>0</v>
      </c>
      <c r="I45" s="316">
        <f>H45*G45</f>
        <v>0</v>
      </c>
      <c r="J45" s="161"/>
      <c r="K45" s="162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148"/>
      <c r="Y45" s="179"/>
      <c r="Z45" s="185"/>
      <c r="AA45" s="184"/>
      <c r="AB45" s="182"/>
      <c r="AC45" s="147"/>
      <c r="AD45" s="147"/>
      <c r="AE45" s="179"/>
      <c r="AF45" s="184"/>
      <c r="AG45" s="182"/>
      <c r="AH45" s="179"/>
      <c r="AI45" s="179"/>
      <c r="AJ45" s="179"/>
      <c r="AK45" s="186"/>
      <c r="AL45" s="182"/>
      <c r="AM45" s="152"/>
      <c r="AN45" s="179"/>
      <c r="AO45" s="179"/>
      <c r="AP45" s="186"/>
      <c r="AQ45" s="182"/>
      <c r="AR45" s="179"/>
      <c r="AS45" s="179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210" s="6" customFormat="1" ht="13.5" customHeight="1">
      <c r="A46" s="128"/>
      <c r="B46" s="138"/>
      <c r="C46" s="139" t="s">
        <v>79</v>
      </c>
      <c r="D46" s="140" t="s">
        <v>66</v>
      </c>
      <c r="E46" s="140" t="s">
        <v>20</v>
      </c>
      <c r="F46" s="177"/>
      <c r="G46" s="189"/>
      <c r="H46" s="143">
        <f>COUNTA(L46:BV46)</f>
        <v>0</v>
      </c>
      <c r="I46" s="316">
        <f>H46*G46</f>
        <v>0</v>
      </c>
      <c r="J46" s="194"/>
      <c r="K46" s="195"/>
      <c r="L46" s="182"/>
      <c r="M46" s="179"/>
      <c r="N46" s="179"/>
      <c r="O46" s="179"/>
      <c r="P46" s="183"/>
      <c r="Q46" s="184"/>
      <c r="R46" s="182"/>
      <c r="S46" s="179"/>
      <c r="T46" s="179"/>
      <c r="U46" s="179"/>
      <c r="V46" s="184"/>
      <c r="W46" s="182"/>
      <c r="X46" s="183"/>
      <c r="Y46" s="147"/>
      <c r="Z46" s="185"/>
      <c r="AA46" s="184"/>
      <c r="AB46" s="182"/>
      <c r="AC46" s="179"/>
      <c r="AD46" s="179"/>
      <c r="AE46" s="179"/>
      <c r="AF46" s="184"/>
      <c r="AG46" s="182"/>
      <c r="AH46" s="147"/>
      <c r="AI46" s="147"/>
      <c r="AJ46" s="179"/>
      <c r="AK46" s="186"/>
      <c r="AL46" s="182"/>
      <c r="AM46" s="179"/>
      <c r="AN46" s="179"/>
      <c r="AO46" s="179"/>
      <c r="AP46" s="186"/>
      <c r="AQ46" s="182"/>
      <c r="AR46" s="179"/>
      <c r="AS46" s="147"/>
      <c r="AT46" s="179"/>
      <c r="AU46" s="183"/>
      <c r="AV46" s="184"/>
      <c r="AW46" s="182"/>
      <c r="AX46" s="179"/>
      <c r="AY46" s="179"/>
      <c r="AZ46" s="179"/>
      <c r="BA46" s="186"/>
      <c r="BB46" s="185"/>
      <c r="BC46" s="179"/>
      <c r="BD46" s="179"/>
      <c r="BE46" s="179"/>
      <c r="BF46" s="184"/>
      <c r="BG46" s="182"/>
      <c r="BH46" s="147"/>
      <c r="BI46" s="147"/>
      <c r="BJ46" s="147"/>
      <c r="BK46" s="148"/>
      <c r="BL46" s="149"/>
      <c r="BM46" s="178"/>
      <c r="BN46" s="147"/>
      <c r="BO46" s="179"/>
      <c r="BP46" s="179"/>
      <c r="BQ46" s="184"/>
      <c r="BR46" s="185"/>
      <c r="BS46" s="179"/>
      <c r="BT46" s="179"/>
      <c r="BU46" s="179"/>
      <c r="BV46" s="187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</row>
    <row r="47" spans="1:74" s="138" customFormat="1" ht="13.5" customHeight="1" thickBot="1">
      <c r="A47" s="128"/>
      <c r="C47" s="214"/>
      <c r="D47" s="216"/>
      <c r="E47" s="216"/>
      <c r="F47" s="217"/>
      <c r="G47" s="218"/>
      <c r="H47" s="219">
        <f>SUM(H23:H46)</f>
        <v>25</v>
      </c>
      <c r="I47" s="317">
        <f>SUM(I23:I46)</f>
        <v>297681</v>
      </c>
      <c r="J47" s="220"/>
      <c r="K47" s="22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21"/>
    </row>
    <row r="48" spans="1:210" s="6" customFormat="1" ht="13.5" customHeight="1">
      <c r="A48" s="128"/>
      <c r="B48" s="138"/>
      <c r="C48" s="275" t="s">
        <v>84</v>
      </c>
      <c r="D48" s="276"/>
      <c r="E48" s="276"/>
      <c r="F48" s="276"/>
      <c r="G48" s="276"/>
      <c r="H48" s="298">
        <f>SUM(H49:H52)</f>
        <v>8</v>
      </c>
      <c r="I48" s="299">
        <f>SUM(I49:I52)</f>
        <v>32554</v>
      </c>
      <c r="J48" s="271"/>
      <c r="K48" s="27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179"/>
      <c r="Z48" s="185"/>
      <c r="AA48" s="184"/>
      <c r="AB48" s="182"/>
      <c r="AC48" s="179"/>
      <c r="AD48" s="179"/>
      <c r="AE48" s="179"/>
      <c r="AF48" s="184"/>
      <c r="AG48" s="182"/>
      <c r="AH48" s="179"/>
      <c r="AI48" s="147"/>
      <c r="AJ48" s="179"/>
      <c r="AK48" s="285"/>
      <c r="AL48" s="182"/>
      <c r="AM48" s="179"/>
      <c r="AN48" s="179"/>
      <c r="AO48" s="179"/>
      <c r="AP48" s="186"/>
      <c r="AQ48" s="182"/>
      <c r="AR48" s="179"/>
      <c r="AS48" s="147"/>
      <c r="AT48" s="179"/>
      <c r="AU48" s="183"/>
      <c r="AV48" s="285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93</v>
      </c>
      <c r="D49" s="140" t="s">
        <v>66</v>
      </c>
      <c r="E49" s="140" t="s">
        <v>96</v>
      </c>
      <c r="F49" s="177"/>
      <c r="G49" s="189">
        <f>4900*1.025</f>
        <v>5022.5</v>
      </c>
      <c r="H49" s="143">
        <f aca="true" t="shared" si="2" ref="H49:H59">COUNTA(L49:BV49)</f>
        <v>2</v>
      </c>
      <c r="I49" s="316">
        <f aca="true" t="shared" si="3" ref="I49:I59">H49*G49</f>
        <v>10045</v>
      </c>
      <c r="J49" s="161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292" t="s">
        <v>87</v>
      </c>
      <c r="Z49" s="185"/>
      <c r="AA49" s="184"/>
      <c r="AB49" s="182"/>
      <c r="AC49" s="179"/>
      <c r="AD49" s="147"/>
      <c r="AE49" s="179"/>
      <c r="AF49" s="184"/>
      <c r="AG49" s="182"/>
      <c r="AH49" s="179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292" t="s">
        <v>87</v>
      </c>
      <c r="BE49" s="179"/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94</v>
      </c>
      <c r="D50" s="140" t="s">
        <v>66</v>
      </c>
      <c r="E50" s="140" t="s">
        <v>3</v>
      </c>
      <c r="F50" s="177"/>
      <c r="G50" s="189">
        <f>3100*1.025</f>
        <v>3177.4999999999995</v>
      </c>
      <c r="H50" s="143">
        <f t="shared" si="2"/>
        <v>2</v>
      </c>
      <c r="I50" s="316">
        <f t="shared" si="3"/>
        <v>6354.999999999999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179"/>
      <c r="Z50" s="294" t="s">
        <v>87</v>
      </c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179"/>
      <c r="BE50" s="292" t="s">
        <v>87</v>
      </c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95</v>
      </c>
      <c r="D51" s="140" t="s">
        <v>66</v>
      </c>
      <c r="E51" s="140" t="s">
        <v>96</v>
      </c>
      <c r="F51" s="177"/>
      <c r="G51" s="189">
        <f>4430*1.025</f>
        <v>4540.75</v>
      </c>
      <c r="H51" s="143">
        <f t="shared" si="2"/>
        <v>2</v>
      </c>
      <c r="I51" s="316">
        <f t="shared" si="3"/>
        <v>9081.5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292" t="s">
        <v>87</v>
      </c>
      <c r="Z51" s="185"/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292" t="s">
        <v>87</v>
      </c>
      <c r="BE51" s="179"/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>
      <c r="A52" s="128"/>
      <c r="B52" s="138"/>
      <c r="C52" s="139" t="s">
        <v>92</v>
      </c>
      <c r="D52" s="140" t="s">
        <v>66</v>
      </c>
      <c r="E52" s="140" t="s">
        <v>3</v>
      </c>
      <c r="F52" s="177">
        <v>22210</v>
      </c>
      <c r="G52" s="189">
        <f>3450*1.025</f>
        <v>3536.2499999999995</v>
      </c>
      <c r="H52" s="143">
        <f t="shared" si="2"/>
        <v>2</v>
      </c>
      <c r="I52" s="316">
        <f t="shared" si="3"/>
        <v>7072.499999999999</v>
      </c>
      <c r="J52" s="196"/>
      <c r="K52" s="162"/>
      <c r="L52" s="182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83"/>
      <c r="Y52" s="179"/>
      <c r="Z52" s="294" t="s">
        <v>87</v>
      </c>
      <c r="AA52" s="184"/>
      <c r="AB52" s="182"/>
      <c r="AC52" s="179"/>
      <c r="AD52" s="179"/>
      <c r="AE52" s="179"/>
      <c r="AF52" s="184"/>
      <c r="AG52" s="182"/>
      <c r="AH52" s="152"/>
      <c r="AI52" s="179"/>
      <c r="AJ52" s="179"/>
      <c r="AK52" s="184"/>
      <c r="AL52" s="182"/>
      <c r="AM52" s="179"/>
      <c r="AN52" s="179"/>
      <c r="AO52" s="179"/>
      <c r="AP52" s="186"/>
      <c r="AQ52" s="182"/>
      <c r="AR52" s="179"/>
      <c r="AS52" s="179"/>
      <c r="AT52" s="179"/>
      <c r="AU52" s="183"/>
      <c r="AV52" s="184"/>
      <c r="AW52" s="182"/>
      <c r="AX52" s="179"/>
      <c r="AY52" s="179"/>
      <c r="AZ52" s="179"/>
      <c r="BA52" s="186"/>
      <c r="BB52" s="185"/>
      <c r="BC52" s="179"/>
      <c r="BD52" s="179"/>
      <c r="BE52" s="292" t="s">
        <v>87</v>
      </c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40"/>
      <c r="E53" s="140"/>
      <c r="F53" s="177"/>
      <c r="G53" s="189"/>
      <c r="H53" s="143">
        <f t="shared" si="2"/>
        <v>0</v>
      </c>
      <c r="I53" s="316">
        <f t="shared" si="3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79"/>
      <c r="AO53" s="179"/>
      <c r="AP53" s="186"/>
      <c r="AQ53" s="182"/>
      <c r="AR53" s="179"/>
      <c r="AS53" s="179"/>
      <c r="AT53" s="179"/>
      <c r="AU53" s="184"/>
      <c r="AV53" s="182"/>
      <c r="AW53" s="182"/>
      <c r="AX53" s="179"/>
      <c r="AY53" s="179"/>
      <c r="AZ53" s="179"/>
      <c r="BA53" s="186"/>
      <c r="BB53" s="185"/>
      <c r="BC53" s="179"/>
      <c r="BD53" s="179"/>
      <c r="BE53" s="179"/>
      <c r="BF53" s="184"/>
      <c r="BG53" s="182"/>
      <c r="BH53" s="179"/>
      <c r="BI53" s="179"/>
      <c r="BJ53" s="179"/>
      <c r="BK53" s="183"/>
      <c r="BL53" s="184"/>
      <c r="BM53" s="182"/>
      <c r="BN53" s="179"/>
      <c r="BO53" s="179"/>
      <c r="BP53" s="179"/>
      <c r="BQ53" s="184"/>
      <c r="BR53" s="185"/>
      <c r="BS53" s="179"/>
      <c r="BT53" s="179"/>
      <c r="BU53" s="179"/>
      <c r="BV53" s="187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98"/>
      <c r="E54" s="140"/>
      <c r="F54" s="177"/>
      <c r="G54" s="189"/>
      <c r="H54" s="143">
        <f t="shared" si="2"/>
        <v>0</v>
      </c>
      <c r="I54" s="316">
        <f t="shared" si="3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79"/>
      <c r="AN54" s="199"/>
      <c r="AO54" s="199"/>
      <c r="AP54" s="200"/>
      <c r="AQ54" s="201"/>
      <c r="AR54" s="199"/>
      <c r="AS54" s="199"/>
      <c r="AT54" s="199"/>
      <c r="AU54" s="202"/>
      <c r="AV54" s="201"/>
      <c r="AW54" s="201"/>
      <c r="AX54" s="199"/>
      <c r="AY54" s="199"/>
      <c r="AZ54" s="199"/>
      <c r="BA54" s="200"/>
      <c r="BB54" s="203"/>
      <c r="BC54" s="199"/>
      <c r="BD54" s="199"/>
      <c r="BE54" s="199"/>
      <c r="BF54" s="202"/>
      <c r="BG54" s="201"/>
      <c r="BH54" s="199"/>
      <c r="BI54" s="199"/>
      <c r="BJ54" s="199"/>
      <c r="BK54" s="204"/>
      <c r="BL54" s="202"/>
      <c r="BM54" s="201"/>
      <c r="BN54" s="199"/>
      <c r="BO54" s="199"/>
      <c r="BP54" s="199"/>
      <c r="BQ54" s="202"/>
      <c r="BR54" s="203"/>
      <c r="BS54" s="199"/>
      <c r="BT54" s="199"/>
      <c r="BU54" s="199"/>
      <c r="BV54" s="205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40"/>
      <c r="E55" s="140"/>
      <c r="F55" s="177"/>
      <c r="G55" s="189"/>
      <c r="H55" s="143">
        <f t="shared" si="2"/>
        <v>0</v>
      </c>
      <c r="I55" s="316">
        <f t="shared" si="3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83"/>
      <c r="AN55" s="179"/>
      <c r="AO55" s="179"/>
      <c r="AP55" s="184"/>
      <c r="AQ55" s="185"/>
      <c r="AR55" s="179"/>
      <c r="AS55" s="179"/>
      <c r="AT55" s="179"/>
      <c r="AU55" s="184"/>
      <c r="AV55" s="182"/>
      <c r="AW55" s="185"/>
      <c r="AX55" s="179"/>
      <c r="AY55" s="179"/>
      <c r="AZ55" s="179"/>
      <c r="BA55" s="184"/>
      <c r="BB55" s="185"/>
      <c r="BC55" s="179"/>
      <c r="BD55" s="179"/>
      <c r="BE55" s="179"/>
      <c r="BF55" s="184"/>
      <c r="BG55" s="185"/>
      <c r="BH55" s="179"/>
      <c r="BI55" s="179"/>
      <c r="BJ55" s="179"/>
      <c r="BK55" s="183"/>
      <c r="BL55" s="184"/>
      <c r="BM55" s="185"/>
      <c r="BN55" s="179"/>
      <c r="BO55" s="179"/>
      <c r="BP55" s="179"/>
      <c r="BQ55" s="184"/>
      <c r="BR55" s="185"/>
      <c r="BS55" s="179"/>
      <c r="BT55" s="179"/>
      <c r="BU55" s="179"/>
      <c r="BV55" s="206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66"/>
      <c r="E56" s="140"/>
      <c r="F56" s="177"/>
      <c r="G56" s="189"/>
      <c r="H56" s="143">
        <f t="shared" si="2"/>
        <v>0</v>
      </c>
      <c r="I56" s="316">
        <f t="shared" si="3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2"/>
      <c r="AC56" s="179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90"/>
      <c r="AO56" s="190"/>
      <c r="AP56" s="191"/>
      <c r="AQ56" s="192"/>
      <c r="AR56" s="190"/>
      <c r="AS56" s="190"/>
      <c r="AT56" s="190"/>
      <c r="AU56" s="207"/>
      <c r="AV56" s="192"/>
      <c r="AW56" s="192"/>
      <c r="AX56" s="190"/>
      <c r="AY56" s="190"/>
      <c r="AZ56" s="190"/>
      <c r="BA56" s="191"/>
      <c r="BB56" s="193"/>
      <c r="BC56" s="190"/>
      <c r="BD56" s="190"/>
      <c r="BE56" s="190"/>
      <c r="BF56" s="207"/>
      <c r="BG56" s="192"/>
      <c r="BH56" s="190"/>
      <c r="BI56" s="190"/>
      <c r="BJ56" s="190"/>
      <c r="BK56" s="208"/>
      <c r="BL56" s="207"/>
      <c r="BM56" s="192"/>
      <c r="BN56" s="190"/>
      <c r="BO56" s="190"/>
      <c r="BP56" s="190"/>
      <c r="BQ56" s="207"/>
      <c r="BR56" s="193"/>
      <c r="BS56" s="190"/>
      <c r="BT56" s="190"/>
      <c r="BU56" s="190"/>
      <c r="BV56" s="209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2"/>
        <v>0</v>
      </c>
      <c r="I57" s="316">
        <f t="shared" si="3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139"/>
      <c r="D58" s="140"/>
      <c r="E58" s="140"/>
      <c r="F58" s="177"/>
      <c r="G58" s="189"/>
      <c r="H58" s="143">
        <f t="shared" si="2"/>
        <v>0</v>
      </c>
      <c r="I58" s="316">
        <f t="shared" si="3"/>
        <v>0</v>
      </c>
      <c r="J58" s="196"/>
      <c r="K58" s="162"/>
      <c r="L58" s="197"/>
      <c r="M58" s="179"/>
      <c r="N58" s="179"/>
      <c r="O58" s="179"/>
      <c r="P58" s="183"/>
      <c r="Q58" s="184"/>
      <c r="R58" s="182"/>
      <c r="S58" s="179"/>
      <c r="T58" s="179"/>
      <c r="U58" s="179"/>
      <c r="V58" s="184"/>
      <c r="W58" s="182"/>
      <c r="X58" s="179"/>
      <c r="Y58" s="179"/>
      <c r="Z58" s="179"/>
      <c r="AA58" s="184"/>
      <c r="AB58" s="185"/>
      <c r="AC58" s="210"/>
      <c r="AD58" s="179"/>
      <c r="AE58" s="179"/>
      <c r="AF58" s="184"/>
      <c r="AG58" s="182"/>
      <c r="AH58" s="179"/>
      <c r="AI58" s="179"/>
      <c r="AJ58" s="179"/>
      <c r="AK58" s="182"/>
      <c r="AL58" s="182"/>
      <c r="AM58" s="179"/>
      <c r="AN58" s="179"/>
      <c r="AO58" s="179"/>
      <c r="AP58" s="186"/>
      <c r="AQ58" s="182"/>
      <c r="AR58" s="179"/>
      <c r="AS58" s="179"/>
      <c r="AT58" s="179"/>
      <c r="AU58" s="184"/>
      <c r="AV58" s="182"/>
      <c r="AW58" s="182"/>
      <c r="AX58" s="179"/>
      <c r="AY58" s="179"/>
      <c r="AZ58" s="179"/>
      <c r="BA58" s="186"/>
      <c r="BB58" s="185"/>
      <c r="BC58" s="179"/>
      <c r="BD58" s="179"/>
      <c r="BE58" s="179"/>
      <c r="BF58" s="184"/>
      <c r="BG58" s="182"/>
      <c r="BH58" s="179"/>
      <c r="BI58" s="179"/>
      <c r="BJ58" s="179"/>
      <c r="BK58" s="183"/>
      <c r="BL58" s="184"/>
      <c r="BM58" s="182"/>
      <c r="BN58" s="179"/>
      <c r="BO58" s="179"/>
      <c r="BP58" s="179"/>
      <c r="BQ58" s="184"/>
      <c r="BR58" s="185"/>
      <c r="BS58" s="179"/>
      <c r="BT58" s="179"/>
      <c r="BU58" s="179"/>
      <c r="BV58" s="187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210" s="6" customFormat="1" ht="13.5" customHeight="1" hidden="1">
      <c r="A59" s="128"/>
      <c r="B59" s="138"/>
      <c r="C59" s="211"/>
      <c r="D59" s="140"/>
      <c r="E59" s="212"/>
      <c r="F59" s="177"/>
      <c r="G59" s="189"/>
      <c r="H59" s="143">
        <f t="shared" si="2"/>
        <v>0</v>
      </c>
      <c r="I59" s="316">
        <f t="shared" si="3"/>
        <v>0</v>
      </c>
      <c r="J59" s="161"/>
      <c r="K59" s="162"/>
      <c r="L59" s="213"/>
      <c r="M59" s="147"/>
      <c r="N59" s="147"/>
      <c r="O59" s="147"/>
      <c r="P59" s="148"/>
      <c r="Q59" s="149"/>
      <c r="R59" s="150"/>
      <c r="S59" s="147"/>
      <c r="T59" s="147"/>
      <c r="U59" s="147"/>
      <c r="V59" s="149"/>
      <c r="W59" s="150"/>
      <c r="X59" s="147"/>
      <c r="Y59" s="147"/>
      <c r="Z59" s="147"/>
      <c r="AA59" s="149"/>
      <c r="AB59" s="150"/>
      <c r="AC59" s="147"/>
      <c r="AD59" s="147"/>
      <c r="AE59" s="147"/>
      <c r="AF59" s="149"/>
      <c r="AG59" s="150"/>
      <c r="AH59" s="147"/>
      <c r="AI59" s="147"/>
      <c r="AJ59" s="147"/>
      <c r="AK59" s="148"/>
      <c r="AL59" s="150"/>
      <c r="AM59" s="147"/>
      <c r="AN59" s="147"/>
      <c r="AO59" s="147"/>
      <c r="AP59" s="149"/>
      <c r="AQ59" s="150"/>
      <c r="AR59" s="147"/>
      <c r="AS59" s="147"/>
      <c r="AT59" s="147"/>
      <c r="AU59" s="149"/>
      <c r="AV59" s="178"/>
      <c r="AW59" s="150"/>
      <c r="AX59" s="147"/>
      <c r="AY59" s="147"/>
      <c r="AZ59" s="147"/>
      <c r="BA59" s="149"/>
      <c r="BB59" s="150"/>
      <c r="BC59" s="147"/>
      <c r="BD59" s="147"/>
      <c r="BE59" s="147"/>
      <c r="BF59" s="149"/>
      <c r="BG59" s="150"/>
      <c r="BH59" s="147"/>
      <c r="BI59" s="147"/>
      <c r="BJ59" s="147"/>
      <c r="BK59" s="148"/>
      <c r="BL59" s="149"/>
      <c r="BM59" s="178"/>
      <c r="BN59" s="147"/>
      <c r="BO59" s="147"/>
      <c r="BP59" s="147"/>
      <c r="BQ59" s="149"/>
      <c r="BR59" s="150"/>
      <c r="BS59" s="147"/>
      <c r="BT59" s="147"/>
      <c r="BU59" s="147"/>
      <c r="BV59" s="181"/>
      <c r="BW59" s="137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</row>
    <row r="60" spans="1:74" s="138" customFormat="1" ht="13.5" customHeight="1" thickBot="1">
      <c r="A60" s="128"/>
      <c r="C60" s="214"/>
      <c r="D60" s="216"/>
      <c r="E60" s="216"/>
      <c r="F60" s="217"/>
      <c r="G60" s="218"/>
      <c r="H60" s="219">
        <f>+H50+H49+H51+H52</f>
        <v>8</v>
      </c>
      <c r="I60" s="317">
        <f>I48+I47</f>
        <v>330235</v>
      </c>
      <c r="J60" s="220"/>
      <c r="K60" s="22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21"/>
    </row>
    <row r="61" spans="1:210" s="223" customFormat="1" ht="14.25" customHeight="1" thickBot="1">
      <c r="A61" s="224"/>
      <c r="B61" s="224"/>
      <c r="C61" s="2" t="s">
        <v>80</v>
      </c>
      <c r="D61" s="225"/>
      <c r="E61" s="225"/>
      <c r="F61" s="226"/>
      <c r="G61" s="227"/>
      <c r="H61" s="228"/>
      <c r="I61" s="318"/>
      <c r="J61" s="229"/>
      <c r="K61" s="229"/>
      <c r="L61" s="122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</row>
    <row r="62" spans="1:75" ht="13.5" customHeight="1">
      <c r="A62" s="230"/>
      <c r="B62" s="230"/>
      <c r="C62" s="2" t="s">
        <v>81</v>
      </c>
      <c r="D62" s="16"/>
      <c r="E62" s="16"/>
      <c r="F62" s="16"/>
      <c r="G62" s="46"/>
      <c r="H62" s="12"/>
      <c r="I62" s="304"/>
      <c r="J62" s="122"/>
      <c r="K62" s="122"/>
      <c r="L62" s="236"/>
      <c r="M62" s="517" t="s">
        <v>73</v>
      </c>
      <c r="N62" s="518"/>
      <c r="O62" s="518"/>
      <c r="P62" s="518"/>
      <c r="Q62" s="518"/>
      <c r="R62" s="518"/>
      <c r="S62" s="518"/>
      <c r="T62" s="518"/>
      <c r="U62" s="518"/>
      <c r="V62" s="519"/>
      <c r="W62" s="520" t="s">
        <v>74</v>
      </c>
      <c r="X62" s="520"/>
      <c r="Y62" s="520"/>
      <c r="Z62" s="520" t="s">
        <v>76</v>
      </c>
      <c r="AA62" s="520"/>
      <c r="AB62" s="520"/>
      <c r="AC62" s="520" t="s">
        <v>75</v>
      </c>
      <c r="AD62" s="520"/>
      <c r="AE62" s="520"/>
      <c r="AF62" s="520" t="s">
        <v>13</v>
      </c>
      <c r="AG62" s="520"/>
      <c r="AH62" s="522"/>
      <c r="AI62" s="522" t="s">
        <v>12</v>
      </c>
      <c r="AJ62" s="518"/>
      <c r="AK62" s="518"/>
      <c r="AL62" s="523"/>
      <c r="AM62" s="521"/>
      <c r="AN62" s="521"/>
      <c r="AO62" s="521"/>
      <c r="AP62" s="251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1:75" ht="18" customHeight="1" thickBot="1">
      <c r="A63" s="2"/>
      <c r="B63" s="2"/>
      <c r="C63" s="2" t="s">
        <v>85</v>
      </c>
      <c r="D63" s="232"/>
      <c r="E63" s="232"/>
      <c r="F63" s="233"/>
      <c r="G63" s="234"/>
      <c r="H63" s="235"/>
      <c r="I63" s="319"/>
      <c r="J63" s="236"/>
      <c r="K63" s="236"/>
      <c r="L63" s="236"/>
      <c r="M63" s="510" t="s">
        <v>88</v>
      </c>
      <c r="N63" s="511"/>
      <c r="O63" s="511"/>
      <c r="P63" s="511"/>
      <c r="Q63" s="511"/>
      <c r="R63" s="511"/>
      <c r="S63" s="511"/>
      <c r="T63" s="511"/>
      <c r="U63" s="511"/>
      <c r="V63" s="512"/>
      <c r="W63" s="513">
        <v>17.48</v>
      </c>
      <c r="X63" s="513"/>
      <c r="Y63" s="513"/>
      <c r="Z63" s="513">
        <v>57.9</v>
      </c>
      <c r="AA63" s="513"/>
      <c r="AB63" s="513"/>
      <c r="AC63" s="513">
        <v>2.5</v>
      </c>
      <c r="AD63" s="513"/>
      <c r="AE63" s="513"/>
      <c r="AF63" s="524">
        <v>143</v>
      </c>
      <c r="AG63" s="524"/>
      <c r="AH63" s="525"/>
      <c r="AI63" s="526">
        <v>24.93</v>
      </c>
      <c r="AJ63" s="527"/>
      <c r="AK63" s="527"/>
      <c r="AL63" s="528"/>
      <c r="AM63" s="529"/>
      <c r="AN63" s="529"/>
      <c r="AO63" s="529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4:75" ht="12.75"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2.75">
      <c r="A65" s="230"/>
      <c r="B65" s="230"/>
      <c r="D65" s="232"/>
      <c r="E65" s="232"/>
      <c r="F65" s="233"/>
      <c r="G65" s="234"/>
      <c r="H65" s="235"/>
      <c r="I65" s="319"/>
      <c r="J65" s="236"/>
      <c r="K65" s="236"/>
      <c r="L65" s="236"/>
      <c r="M65" s="251" t="s">
        <v>97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4.5" customHeight="1">
      <c r="A66" s="6"/>
      <c r="B66" s="6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75" ht="12.75">
      <c r="C67" s="231"/>
      <c r="D67" s="232"/>
      <c r="E67" s="232"/>
      <c r="F67" s="233"/>
      <c r="G67" s="234"/>
      <c r="H67" s="235"/>
      <c r="I67" s="319"/>
      <c r="J67" s="236"/>
      <c r="K67" s="23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3:11" ht="12.75">
      <c r="C68" s="231"/>
      <c r="D68" s="232"/>
      <c r="E68" s="232"/>
      <c r="F68" s="233"/>
      <c r="G68" s="234"/>
      <c r="H68" s="235"/>
      <c r="I68" s="319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  <row r="188" spans="3:11" ht="12.75">
      <c r="C188" s="231"/>
      <c r="D188" s="232"/>
      <c r="E188" s="232"/>
      <c r="F188" s="233"/>
      <c r="G188" s="237"/>
      <c r="H188" s="232"/>
      <c r="I188" s="320"/>
      <c r="J188" s="236"/>
      <c r="K188" s="236"/>
    </row>
  </sheetData>
  <sheetProtection/>
  <mergeCells count="27">
    <mergeCell ref="BR9:BV9"/>
    <mergeCell ref="AG9:AK9"/>
    <mergeCell ref="AL9:AP9"/>
    <mergeCell ref="AQ9:AU9"/>
    <mergeCell ref="AW9:BA9"/>
    <mergeCell ref="BB9:BF9"/>
    <mergeCell ref="BG9:BL9"/>
    <mergeCell ref="BM9:BQ9"/>
    <mergeCell ref="L9:Q9"/>
    <mergeCell ref="R9:V9"/>
    <mergeCell ref="W9:AA9"/>
    <mergeCell ref="AB9:AF9"/>
    <mergeCell ref="M63:V63"/>
    <mergeCell ref="W63:Y63"/>
    <mergeCell ref="Z63:AB63"/>
    <mergeCell ref="AC63:AE63"/>
    <mergeCell ref="AF63:AH63"/>
    <mergeCell ref="AI63:AL63"/>
    <mergeCell ref="AM63:AO63"/>
    <mergeCell ref="J10:J16"/>
    <mergeCell ref="M62:V62"/>
    <mergeCell ref="W62:Y62"/>
    <mergeCell ref="Z62:AB62"/>
    <mergeCell ref="AC62:AE62"/>
    <mergeCell ref="AM62:AO62"/>
    <mergeCell ref="AF62:AH62"/>
    <mergeCell ref="AI62:AL6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188"/>
  <sheetViews>
    <sheetView showGridLines="0" showZeros="0" zoomScale="75" zoomScaleNormal="75" zoomScaleSheetLayoutView="100" zoomScalePageLayoutView="0" workbookViewId="0" topLeftCell="B1">
      <pane xSplit="10" ySplit="21" topLeftCell="L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I60</f>
        <v>329825.85</v>
      </c>
      <c r="E16" s="53"/>
      <c r="F16" s="54">
        <f>D16/D15</f>
        <v>2.0614115625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2</v>
      </c>
      <c r="I23" s="312">
        <f>G23*H23</f>
        <v>9512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290" t="s">
        <v>87</v>
      </c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 aca="true" t="shared" si="0" ref="H26:H35">COUNTA(L26:BV26)</f>
        <v>4</v>
      </c>
      <c r="I26" s="316">
        <f aca="true" t="shared" si="1" ref="I26:I34">G26*H26</f>
        <v>21647.999999999996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321" t="s">
        <v>87</v>
      </c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t="shared" si="0"/>
        <v>4</v>
      </c>
      <c r="I27" s="315">
        <f t="shared" si="1"/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t="shared" si="0"/>
        <v>2</v>
      </c>
      <c r="I28" s="316">
        <f t="shared" si="1"/>
        <v>8200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296" t="s">
        <v>87</v>
      </c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295" t="s">
        <v>87</v>
      </c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0"/>
        <v>4</v>
      </c>
      <c r="I29" s="316">
        <f t="shared" si="1"/>
        <v>14021.999999999998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291" t="s">
        <v>87</v>
      </c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291" t="s">
        <v>87</v>
      </c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4</v>
      </c>
      <c r="I30" s="316">
        <f t="shared" si="1"/>
        <v>3853.9999999999995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291" t="s">
        <v>87</v>
      </c>
      <c r="Z30" s="152"/>
      <c r="AA30" s="153"/>
      <c r="AB30" s="151"/>
      <c r="AC30" s="152"/>
      <c r="AD30" s="291" t="s">
        <v>87</v>
      </c>
      <c r="AE30" s="152"/>
      <c r="AF30" s="153"/>
      <c r="AG30" s="151"/>
      <c r="AH30" s="152"/>
      <c r="AI30" s="147"/>
      <c r="AJ30" s="147"/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291" t="s">
        <v>87</v>
      </c>
      <c r="BJ30" s="152"/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0"/>
        <v>4</v>
      </c>
      <c r="I31" s="316">
        <f t="shared" si="1"/>
        <v>6559.999999999999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297" t="s">
        <v>87</v>
      </c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2</v>
      </c>
      <c r="I32" s="315">
        <f t="shared" si="1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143">
        <f t="shared" si="0"/>
        <v>4</v>
      </c>
      <c r="I33" s="315">
        <f t="shared" si="1"/>
        <v>15169.999999999998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345" t="s">
        <v>87</v>
      </c>
      <c r="X33" s="160"/>
      <c r="Y33" s="160"/>
      <c r="Z33" s="160"/>
      <c r="AA33" s="171"/>
      <c r="AB33" s="172"/>
      <c r="AC33" s="160"/>
      <c r="AD33" s="160"/>
      <c r="AE33" s="160"/>
      <c r="AF33" s="171"/>
      <c r="AG33" s="365" t="s">
        <v>87</v>
      </c>
      <c r="AH33" s="160"/>
      <c r="AI33" s="160"/>
      <c r="AJ33" s="160"/>
      <c r="AK33" s="364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295" t="s">
        <v>87</v>
      </c>
      <c r="AW33" s="158"/>
      <c r="AX33" s="159"/>
      <c r="AY33" s="159"/>
      <c r="AZ33" s="159"/>
      <c r="BA33" s="157"/>
      <c r="BB33" s="158"/>
      <c r="BC33" s="159"/>
      <c r="BD33" s="160"/>
      <c r="BE33" s="296" t="s">
        <v>87</v>
      </c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0"/>
        <v>4</v>
      </c>
      <c r="I35" s="313">
        <f>H35*G35</f>
        <v>17220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60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4" t="s">
        <v>87</v>
      </c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43" t="s">
        <v>87</v>
      </c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>COUNTA(L37:BV37)</f>
        <v>3</v>
      </c>
      <c r="I37" s="315">
        <f>H37*G37</f>
        <v>66112.49999999999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321" t="s">
        <v>87</v>
      </c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292" t="s">
        <v>87</v>
      </c>
      <c r="BF38" s="149"/>
      <c r="BG38" s="178"/>
      <c r="BH38" s="147"/>
      <c r="BI38" s="147"/>
      <c r="BJ38" s="147"/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1</v>
      </c>
      <c r="I39" s="316">
        <f>H39*G39</f>
        <v>24423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148"/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1/3 S. 4c</v>
      </c>
      <c r="E40" s="140" t="str">
        <f>+E37</f>
        <v>wöchentlich</v>
      </c>
      <c r="F40" s="177"/>
      <c r="G40" s="189">
        <f>17960*1.025</f>
        <v>18409</v>
      </c>
      <c r="H40" s="143">
        <f>COUNTA(L40:BV40)</f>
        <v>3</v>
      </c>
      <c r="I40" s="316">
        <f>H40*G40</f>
        <v>55227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292" t="s">
        <v>87</v>
      </c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 hidden="1">
      <c r="A41" s="128"/>
      <c r="B41" s="138"/>
      <c r="C41" s="239" t="s">
        <v>17</v>
      </c>
      <c r="D41" s="238" t="s">
        <v>22</v>
      </c>
      <c r="E41" s="238" t="s">
        <v>10</v>
      </c>
      <c r="F41" s="264"/>
      <c r="G41" s="267">
        <f>3285*1.03</f>
        <v>3383.55</v>
      </c>
      <c r="H41" s="176">
        <f>COUNTA(L41:BV41)</f>
        <v>0</v>
      </c>
      <c r="I41" s="312">
        <f>H41*G41</f>
        <v>0</v>
      </c>
      <c r="J41" s="268"/>
      <c r="K41" s="269"/>
      <c r="L41" s="123"/>
      <c r="M41" s="199"/>
      <c r="N41" s="199"/>
      <c r="O41" s="199"/>
      <c r="P41" s="204"/>
      <c r="Q41" s="202"/>
      <c r="R41" s="201"/>
      <c r="S41" s="199"/>
      <c r="T41" s="199"/>
      <c r="U41" s="199"/>
      <c r="V41" s="202"/>
      <c r="W41" s="201"/>
      <c r="X41" s="328"/>
      <c r="Y41" s="329"/>
      <c r="Z41" s="330"/>
      <c r="AA41" s="202"/>
      <c r="AB41" s="201"/>
      <c r="AC41" s="204"/>
      <c r="AD41" s="199"/>
      <c r="AE41" s="199"/>
      <c r="AF41" s="200"/>
      <c r="AG41" s="201"/>
      <c r="AH41" s="329"/>
      <c r="AI41" s="328"/>
      <c r="AJ41" s="199"/>
      <c r="AK41" s="200"/>
      <c r="AL41" s="201"/>
      <c r="AM41" s="199"/>
      <c r="AN41" s="199"/>
      <c r="AO41" s="203"/>
      <c r="AP41" s="200"/>
      <c r="AQ41" s="201"/>
      <c r="AR41" s="199"/>
      <c r="AS41" s="199"/>
      <c r="AT41" s="199"/>
      <c r="AU41" s="204"/>
      <c r="AV41" s="202"/>
      <c r="AW41" s="201"/>
      <c r="AX41" s="199"/>
      <c r="AY41" s="199"/>
      <c r="AZ41" s="199"/>
      <c r="BA41" s="200"/>
      <c r="BB41" s="203"/>
      <c r="BC41" s="199"/>
      <c r="BD41" s="199"/>
      <c r="BE41" s="199"/>
      <c r="BF41" s="331"/>
      <c r="BG41" s="201"/>
      <c r="BH41" s="199"/>
      <c r="BI41" s="199"/>
      <c r="BJ41" s="329"/>
      <c r="BK41" s="204"/>
      <c r="BL41" s="202"/>
      <c r="BM41" s="201"/>
      <c r="BN41" s="199"/>
      <c r="BO41" s="199"/>
      <c r="BP41" s="199"/>
      <c r="BQ41" s="202"/>
      <c r="BR41" s="203"/>
      <c r="BS41" s="199"/>
      <c r="BT41" s="199"/>
      <c r="BU41" s="199"/>
      <c r="BV41" s="205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262" t="s">
        <v>14</v>
      </c>
      <c r="D42" s="256"/>
      <c r="E42" s="256"/>
      <c r="F42" s="263"/>
      <c r="G42" s="265"/>
      <c r="H42" s="259"/>
      <c r="I42" s="314"/>
      <c r="J42" s="248"/>
      <c r="K42" s="249"/>
      <c r="L42" s="348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50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37" customFormat="1" ht="13.5" customHeight="1">
      <c r="A43" s="128"/>
      <c r="B43" s="138"/>
      <c r="C43" s="164" t="s">
        <v>71</v>
      </c>
      <c r="D43" s="166" t="s">
        <v>66</v>
      </c>
      <c r="E43" s="166" t="s">
        <v>20</v>
      </c>
      <c r="F43" s="188"/>
      <c r="G43" s="261">
        <f>16800*1.025</f>
        <v>17220</v>
      </c>
      <c r="H43" s="167">
        <f>COUNTA(L43:BV43)</f>
        <v>1</v>
      </c>
      <c r="I43" s="315">
        <f>H43*G43</f>
        <v>17220</v>
      </c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345" t="s">
        <v>87</v>
      </c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72</v>
      </c>
      <c r="D44" s="166" t="s">
        <v>66</v>
      </c>
      <c r="E44" s="166" t="s">
        <v>20</v>
      </c>
      <c r="F44" s="188"/>
      <c r="G44" s="189"/>
      <c r="H44" s="143">
        <f>COUNTA(L44:BV44)</f>
        <v>1</v>
      </c>
      <c r="I44" s="316">
        <f>H44*G44</f>
        <v>0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179"/>
      <c r="Y44" s="292" t="s">
        <v>87</v>
      </c>
      <c r="Z44" s="179"/>
      <c r="AA44" s="184"/>
      <c r="AB44" s="182"/>
      <c r="AC44" s="147"/>
      <c r="AD44" s="147"/>
      <c r="AE44" s="179"/>
      <c r="AF44" s="184"/>
      <c r="AG44" s="182"/>
      <c r="AH44" s="147"/>
      <c r="AI44" s="147"/>
      <c r="AJ44" s="179"/>
      <c r="AK44" s="186"/>
      <c r="AL44" s="182"/>
      <c r="AM44" s="179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47"/>
      <c r="BE44" s="179"/>
      <c r="BF44" s="184"/>
      <c r="BG44" s="182"/>
      <c r="BH44" s="179"/>
      <c r="BI44" s="179"/>
      <c r="BJ44" s="179"/>
      <c r="BK44" s="183"/>
      <c r="BL44" s="184"/>
      <c r="BM44" s="182"/>
      <c r="BN44" s="179"/>
      <c r="BO44" s="147"/>
      <c r="BP44" s="147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78</v>
      </c>
      <c r="D45" s="140" t="s">
        <v>66</v>
      </c>
      <c r="E45" s="140" t="s">
        <v>20</v>
      </c>
      <c r="F45" s="177"/>
      <c r="G45" s="189">
        <f>7610*1.025</f>
        <v>7800.249999999999</v>
      </c>
      <c r="H45" s="143">
        <f>COUNTA(L45:BV45)</f>
        <v>1</v>
      </c>
      <c r="I45" s="316">
        <f>H45*G45</f>
        <v>7800.249999999999</v>
      </c>
      <c r="J45" s="161"/>
      <c r="K45" s="162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322" t="s">
        <v>87</v>
      </c>
      <c r="Y45" s="179"/>
      <c r="Z45" s="185"/>
      <c r="AA45" s="184"/>
      <c r="AB45" s="182"/>
      <c r="AC45" s="147"/>
      <c r="AD45" s="147"/>
      <c r="AE45" s="179"/>
      <c r="AF45" s="184"/>
      <c r="AG45" s="182"/>
      <c r="AH45" s="179"/>
      <c r="AI45" s="179"/>
      <c r="AJ45" s="179"/>
      <c r="AK45" s="186"/>
      <c r="AL45" s="182"/>
      <c r="AM45" s="152"/>
      <c r="AN45" s="179"/>
      <c r="AO45" s="179"/>
      <c r="AP45" s="186"/>
      <c r="AQ45" s="182"/>
      <c r="AR45" s="179"/>
      <c r="AS45" s="179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210" s="6" customFormat="1" ht="13.5" customHeight="1">
      <c r="A46" s="128"/>
      <c r="B46" s="138"/>
      <c r="C46" s="139" t="s">
        <v>79</v>
      </c>
      <c r="D46" s="140" t="s">
        <v>66</v>
      </c>
      <c r="E46" s="140" t="s">
        <v>20</v>
      </c>
      <c r="F46" s="177"/>
      <c r="G46" s="189"/>
      <c r="H46" s="143">
        <f>COUNTA(L46:BV46)</f>
        <v>1</v>
      </c>
      <c r="I46" s="316">
        <f>H46*G46</f>
        <v>0</v>
      </c>
      <c r="J46" s="194"/>
      <c r="K46" s="195"/>
      <c r="L46" s="182"/>
      <c r="M46" s="179"/>
      <c r="N46" s="179"/>
      <c r="O46" s="179"/>
      <c r="P46" s="183"/>
      <c r="Q46" s="184"/>
      <c r="R46" s="182"/>
      <c r="S46" s="179"/>
      <c r="T46" s="179"/>
      <c r="U46" s="179"/>
      <c r="V46" s="184"/>
      <c r="W46" s="182"/>
      <c r="X46" s="183"/>
      <c r="Y46" s="292" t="s">
        <v>87</v>
      </c>
      <c r="Z46" s="185"/>
      <c r="AA46" s="184"/>
      <c r="AB46" s="182"/>
      <c r="AC46" s="179"/>
      <c r="AD46" s="179"/>
      <c r="AE46" s="179"/>
      <c r="AF46" s="184"/>
      <c r="AG46" s="182"/>
      <c r="AH46" s="147"/>
      <c r="AI46" s="147"/>
      <c r="AJ46" s="179"/>
      <c r="AK46" s="186"/>
      <c r="AL46" s="182"/>
      <c r="AM46" s="179"/>
      <c r="AN46" s="179"/>
      <c r="AO46" s="179"/>
      <c r="AP46" s="186"/>
      <c r="AQ46" s="182"/>
      <c r="AR46" s="179"/>
      <c r="AS46" s="147"/>
      <c r="AT46" s="179"/>
      <c r="AU46" s="183"/>
      <c r="AV46" s="184"/>
      <c r="AW46" s="182"/>
      <c r="AX46" s="179"/>
      <c r="AY46" s="179"/>
      <c r="AZ46" s="179"/>
      <c r="BA46" s="186"/>
      <c r="BB46" s="185"/>
      <c r="BC46" s="179"/>
      <c r="BD46" s="179"/>
      <c r="BE46" s="179"/>
      <c r="BF46" s="184"/>
      <c r="BG46" s="182"/>
      <c r="BH46" s="147"/>
      <c r="BI46" s="147"/>
      <c r="BJ46" s="147"/>
      <c r="BK46" s="148"/>
      <c r="BL46" s="149"/>
      <c r="BM46" s="178"/>
      <c r="BN46" s="147"/>
      <c r="BO46" s="179"/>
      <c r="BP46" s="179"/>
      <c r="BQ46" s="184"/>
      <c r="BR46" s="185"/>
      <c r="BS46" s="179"/>
      <c r="BT46" s="179"/>
      <c r="BU46" s="179"/>
      <c r="BV46" s="187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</row>
    <row r="47" spans="1:74" s="138" customFormat="1" ht="13.5" customHeight="1" thickBot="1">
      <c r="A47" s="128"/>
      <c r="C47" s="214"/>
      <c r="D47" s="216"/>
      <c r="E47" s="216"/>
      <c r="F47" s="217"/>
      <c r="G47" s="218"/>
      <c r="H47" s="219">
        <f>SUM(H23:H46)</f>
        <v>49</v>
      </c>
      <c r="I47" s="317">
        <f>SUM(I23:I46)</f>
        <v>297271.85</v>
      </c>
      <c r="J47" s="220"/>
      <c r="K47" s="22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21"/>
    </row>
    <row r="48" spans="1:210" s="6" customFormat="1" ht="13.5" customHeight="1">
      <c r="A48" s="128"/>
      <c r="B48" s="138"/>
      <c r="C48" s="275" t="s">
        <v>84</v>
      </c>
      <c r="D48" s="276"/>
      <c r="E48" s="276"/>
      <c r="F48" s="276"/>
      <c r="G48" s="276"/>
      <c r="H48" s="298">
        <f>SUM(H49:H52)</f>
        <v>8</v>
      </c>
      <c r="I48" s="299">
        <f>SUM(I49:I52)</f>
        <v>32554</v>
      </c>
      <c r="J48" s="271"/>
      <c r="K48" s="27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179"/>
      <c r="Z48" s="185"/>
      <c r="AA48" s="184"/>
      <c r="AB48" s="182"/>
      <c r="AC48" s="179"/>
      <c r="AD48" s="179"/>
      <c r="AE48" s="179"/>
      <c r="AF48" s="184"/>
      <c r="AG48" s="182"/>
      <c r="AH48" s="179"/>
      <c r="AI48" s="147"/>
      <c r="AJ48" s="179"/>
      <c r="AK48" s="285"/>
      <c r="AL48" s="182"/>
      <c r="AM48" s="179"/>
      <c r="AN48" s="179"/>
      <c r="AO48" s="179"/>
      <c r="AP48" s="186"/>
      <c r="AQ48" s="182"/>
      <c r="AR48" s="179"/>
      <c r="AS48" s="147"/>
      <c r="AT48" s="179"/>
      <c r="AU48" s="183"/>
      <c r="AV48" s="285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93</v>
      </c>
      <c r="D49" s="140" t="s">
        <v>66</v>
      </c>
      <c r="E49" s="140" t="s">
        <v>96</v>
      </c>
      <c r="F49" s="177"/>
      <c r="G49" s="189">
        <f>4900*1.025</f>
        <v>5022.5</v>
      </c>
      <c r="H49" s="143">
        <f aca="true" t="shared" si="2" ref="H49:H59">COUNTA(L49:BV49)</f>
        <v>2</v>
      </c>
      <c r="I49" s="316">
        <f aca="true" t="shared" si="3" ref="I49:I59">H49*G49</f>
        <v>10045</v>
      </c>
      <c r="J49" s="161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292" t="s">
        <v>87</v>
      </c>
      <c r="Z49" s="185"/>
      <c r="AA49" s="184"/>
      <c r="AB49" s="182"/>
      <c r="AC49" s="179"/>
      <c r="AD49" s="147"/>
      <c r="AE49" s="179"/>
      <c r="AF49" s="184"/>
      <c r="AG49" s="182"/>
      <c r="AH49" s="179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292" t="s">
        <v>87</v>
      </c>
      <c r="BE49" s="179"/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94</v>
      </c>
      <c r="D50" s="140" t="s">
        <v>66</v>
      </c>
      <c r="E50" s="140" t="s">
        <v>3</v>
      </c>
      <c r="F50" s="177"/>
      <c r="G50" s="189">
        <f>3100*1.025</f>
        <v>3177.4999999999995</v>
      </c>
      <c r="H50" s="143">
        <f t="shared" si="2"/>
        <v>2</v>
      </c>
      <c r="I50" s="316">
        <f t="shared" si="3"/>
        <v>6354.999999999999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179"/>
      <c r="Z50" s="294" t="s">
        <v>87</v>
      </c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179"/>
      <c r="BE50" s="292" t="s">
        <v>87</v>
      </c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95</v>
      </c>
      <c r="D51" s="140" t="s">
        <v>66</v>
      </c>
      <c r="E51" s="140" t="s">
        <v>96</v>
      </c>
      <c r="F51" s="177"/>
      <c r="G51" s="189">
        <f>4430*1.025</f>
        <v>4540.75</v>
      </c>
      <c r="H51" s="143">
        <f t="shared" si="2"/>
        <v>2</v>
      </c>
      <c r="I51" s="316">
        <f t="shared" si="3"/>
        <v>9081.5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292" t="s">
        <v>87</v>
      </c>
      <c r="Z51" s="185"/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292" t="s">
        <v>87</v>
      </c>
      <c r="BE51" s="179"/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>
      <c r="A52" s="128"/>
      <c r="B52" s="138"/>
      <c r="C52" s="139" t="s">
        <v>92</v>
      </c>
      <c r="D52" s="140" t="s">
        <v>66</v>
      </c>
      <c r="E52" s="140" t="s">
        <v>3</v>
      </c>
      <c r="F52" s="177">
        <v>22210</v>
      </c>
      <c r="G52" s="189">
        <f>3450*1.025</f>
        <v>3536.2499999999995</v>
      </c>
      <c r="H52" s="143">
        <f t="shared" si="2"/>
        <v>2</v>
      </c>
      <c r="I52" s="316">
        <f t="shared" si="3"/>
        <v>7072.499999999999</v>
      </c>
      <c r="J52" s="196"/>
      <c r="K52" s="162"/>
      <c r="L52" s="182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83"/>
      <c r="Y52" s="179"/>
      <c r="Z52" s="294" t="s">
        <v>87</v>
      </c>
      <c r="AA52" s="184"/>
      <c r="AB52" s="182"/>
      <c r="AC52" s="179"/>
      <c r="AD52" s="179"/>
      <c r="AE52" s="179"/>
      <c r="AF52" s="184"/>
      <c r="AG52" s="182"/>
      <c r="AH52" s="152"/>
      <c r="AI52" s="179"/>
      <c r="AJ52" s="179"/>
      <c r="AK52" s="184"/>
      <c r="AL52" s="182"/>
      <c r="AM52" s="179"/>
      <c r="AN52" s="179"/>
      <c r="AO52" s="179"/>
      <c r="AP52" s="186"/>
      <c r="AQ52" s="182"/>
      <c r="AR52" s="179"/>
      <c r="AS52" s="179"/>
      <c r="AT52" s="179"/>
      <c r="AU52" s="183"/>
      <c r="AV52" s="184"/>
      <c r="AW52" s="182"/>
      <c r="AX52" s="179"/>
      <c r="AY52" s="179"/>
      <c r="AZ52" s="179"/>
      <c r="BA52" s="186"/>
      <c r="BB52" s="185"/>
      <c r="BC52" s="179"/>
      <c r="BD52" s="179"/>
      <c r="BE52" s="292" t="s">
        <v>87</v>
      </c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40"/>
      <c r="E53" s="140"/>
      <c r="F53" s="177"/>
      <c r="G53" s="189"/>
      <c r="H53" s="143">
        <f t="shared" si="2"/>
        <v>0</v>
      </c>
      <c r="I53" s="316">
        <f t="shared" si="3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79"/>
      <c r="AO53" s="179"/>
      <c r="AP53" s="186"/>
      <c r="AQ53" s="182"/>
      <c r="AR53" s="179"/>
      <c r="AS53" s="179"/>
      <c r="AT53" s="179"/>
      <c r="AU53" s="184"/>
      <c r="AV53" s="182"/>
      <c r="AW53" s="182"/>
      <c r="AX53" s="179"/>
      <c r="AY53" s="179"/>
      <c r="AZ53" s="179"/>
      <c r="BA53" s="186"/>
      <c r="BB53" s="185"/>
      <c r="BC53" s="179"/>
      <c r="BD53" s="179"/>
      <c r="BE53" s="179"/>
      <c r="BF53" s="184"/>
      <c r="BG53" s="182"/>
      <c r="BH53" s="179"/>
      <c r="BI53" s="179"/>
      <c r="BJ53" s="179"/>
      <c r="BK53" s="183"/>
      <c r="BL53" s="184"/>
      <c r="BM53" s="182"/>
      <c r="BN53" s="179"/>
      <c r="BO53" s="179"/>
      <c r="BP53" s="179"/>
      <c r="BQ53" s="184"/>
      <c r="BR53" s="185"/>
      <c r="BS53" s="179"/>
      <c r="BT53" s="179"/>
      <c r="BU53" s="179"/>
      <c r="BV53" s="187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98"/>
      <c r="E54" s="140"/>
      <c r="F54" s="177"/>
      <c r="G54" s="189"/>
      <c r="H54" s="143">
        <f t="shared" si="2"/>
        <v>0</v>
      </c>
      <c r="I54" s="316">
        <f t="shared" si="3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79"/>
      <c r="AN54" s="199"/>
      <c r="AO54" s="199"/>
      <c r="AP54" s="200"/>
      <c r="AQ54" s="201"/>
      <c r="AR54" s="199"/>
      <c r="AS54" s="199"/>
      <c r="AT54" s="199"/>
      <c r="AU54" s="202"/>
      <c r="AV54" s="201"/>
      <c r="AW54" s="201"/>
      <c r="AX54" s="199"/>
      <c r="AY54" s="199"/>
      <c r="AZ54" s="199"/>
      <c r="BA54" s="200"/>
      <c r="BB54" s="203"/>
      <c r="BC54" s="199"/>
      <c r="BD54" s="199"/>
      <c r="BE54" s="199"/>
      <c r="BF54" s="202"/>
      <c r="BG54" s="201"/>
      <c r="BH54" s="199"/>
      <c r="BI54" s="199"/>
      <c r="BJ54" s="199"/>
      <c r="BK54" s="204"/>
      <c r="BL54" s="202"/>
      <c r="BM54" s="201"/>
      <c r="BN54" s="199"/>
      <c r="BO54" s="199"/>
      <c r="BP54" s="199"/>
      <c r="BQ54" s="202"/>
      <c r="BR54" s="203"/>
      <c r="BS54" s="199"/>
      <c r="BT54" s="199"/>
      <c r="BU54" s="199"/>
      <c r="BV54" s="205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40"/>
      <c r="E55" s="140"/>
      <c r="F55" s="177"/>
      <c r="G55" s="189"/>
      <c r="H55" s="143">
        <f t="shared" si="2"/>
        <v>0</v>
      </c>
      <c r="I55" s="316">
        <f t="shared" si="3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83"/>
      <c r="AN55" s="179"/>
      <c r="AO55" s="179"/>
      <c r="AP55" s="184"/>
      <c r="AQ55" s="185"/>
      <c r="AR55" s="179"/>
      <c r="AS55" s="179"/>
      <c r="AT55" s="179"/>
      <c r="AU55" s="184"/>
      <c r="AV55" s="182"/>
      <c r="AW55" s="185"/>
      <c r="AX55" s="179"/>
      <c r="AY55" s="179"/>
      <c r="AZ55" s="179"/>
      <c r="BA55" s="184"/>
      <c r="BB55" s="185"/>
      <c r="BC55" s="179"/>
      <c r="BD55" s="179"/>
      <c r="BE55" s="179"/>
      <c r="BF55" s="184"/>
      <c r="BG55" s="185"/>
      <c r="BH55" s="179"/>
      <c r="BI55" s="179"/>
      <c r="BJ55" s="179"/>
      <c r="BK55" s="183"/>
      <c r="BL55" s="184"/>
      <c r="BM55" s="185"/>
      <c r="BN55" s="179"/>
      <c r="BO55" s="179"/>
      <c r="BP55" s="179"/>
      <c r="BQ55" s="184"/>
      <c r="BR55" s="185"/>
      <c r="BS55" s="179"/>
      <c r="BT55" s="179"/>
      <c r="BU55" s="179"/>
      <c r="BV55" s="206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66"/>
      <c r="E56" s="140"/>
      <c r="F56" s="177"/>
      <c r="G56" s="189"/>
      <c r="H56" s="143">
        <f t="shared" si="2"/>
        <v>0</v>
      </c>
      <c r="I56" s="316">
        <f t="shared" si="3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2"/>
      <c r="AC56" s="179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90"/>
      <c r="AO56" s="190"/>
      <c r="AP56" s="191"/>
      <c r="AQ56" s="192"/>
      <c r="AR56" s="190"/>
      <c r="AS56" s="190"/>
      <c r="AT56" s="190"/>
      <c r="AU56" s="207"/>
      <c r="AV56" s="192"/>
      <c r="AW56" s="192"/>
      <c r="AX56" s="190"/>
      <c r="AY56" s="190"/>
      <c r="AZ56" s="190"/>
      <c r="BA56" s="191"/>
      <c r="BB56" s="193"/>
      <c r="BC56" s="190"/>
      <c r="BD56" s="190"/>
      <c r="BE56" s="190"/>
      <c r="BF56" s="207"/>
      <c r="BG56" s="192"/>
      <c r="BH56" s="190"/>
      <c r="BI56" s="190"/>
      <c r="BJ56" s="190"/>
      <c r="BK56" s="208"/>
      <c r="BL56" s="207"/>
      <c r="BM56" s="192"/>
      <c r="BN56" s="190"/>
      <c r="BO56" s="190"/>
      <c r="BP56" s="190"/>
      <c r="BQ56" s="207"/>
      <c r="BR56" s="193"/>
      <c r="BS56" s="190"/>
      <c r="BT56" s="190"/>
      <c r="BU56" s="190"/>
      <c r="BV56" s="209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2"/>
        <v>0</v>
      </c>
      <c r="I57" s="316">
        <f t="shared" si="3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139"/>
      <c r="D58" s="140"/>
      <c r="E58" s="140"/>
      <c r="F58" s="177"/>
      <c r="G58" s="189"/>
      <c r="H58" s="143">
        <f t="shared" si="2"/>
        <v>0</v>
      </c>
      <c r="I58" s="316">
        <f t="shared" si="3"/>
        <v>0</v>
      </c>
      <c r="J58" s="196"/>
      <c r="K58" s="162"/>
      <c r="L58" s="197"/>
      <c r="M58" s="179"/>
      <c r="N58" s="179"/>
      <c r="O58" s="179"/>
      <c r="P58" s="183"/>
      <c r="Q58" s="184"/>
      <c r="R58" s="182"/>
      <c r="S58" s="179"/>
      <c r="T58" s="179"/>
      <c r="U58" s="179"/>
      <c r="V58" s="184"/>
      <c r="W58" s="182"/>
      <c r="X58" s="179"/>
      <c r="Y58" s="179"/>
      <c r="Z58" s="179"/>
      <c r="AA58" s="184"/>
      <c r="AB58" s="185"/>
      <c r="AC58" s="210"/>
      <c r="AD58" s="179"/>
      <c r="AE58" s="179"/>
      <c r="AF58" s="184"/>
      <c r="AG58" s="182"/>
      <c r="AH58" s="179"/>
      <c r="AI58" s="179"/>
      <c r="AJ58" s="179"/>
      <c r="AK58" s="182"/>
      <c r="AL58" s="182"/>
      <c r="AM58" s="179"/>
      <c r="AN58" s="179"/>
      <c r="AO58" s="179"/>
      <c r="AP58" s="186"/>
      <c r="AQ58" s="182"/>
      <c r="AR58" s="179"/>
      <c r="AS58" s="179"/>
      <c r="AT58" s="179"/>
      <c r="AU58" s="184"/>
      <c r="AV58" s="182"/>
      <c r="AW58" s="182"/>
      <c r="AX58" s="179"/>
      <c r="AY58" s="179"/>
      <c r="AZ58" s="179"/>
      <c r="BA58" s="186"/>
      <c r="BB58" s="185"/>
      <c r="BC58" s="179"/>
      <c r="BD58" s="179"/>
      <c r="BE58" s="179"/>
      <c r="BF58" s="184"/>
      <c r="BG58" s="182"/>
      <c r="BH58" s="179"/>
      <c r="BI58" s="179"/>
      <c r="BJ58" s="179"/>
      <c r="BK58" s="183"/>
      <c r="BL58" s="184"/>
      <c r="BM58" s="182"/>
      <c r="BN58" s="179"/>
      <c r="BO58" s="179"/>
      <c r="BP58" s="179"/>
      <c r="BQ58" s="184"/>
      <c r="BR58" s="185"/>
      <c r="BS58" s="179"/>
      <c r="BT58" s="179"/>
      <c r="BU58" s="179"/>
      <c r="BV58" s="187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210" s="6" customFormat="1" ht="13.5" customHeight="1" hidden="1">
      <c r="A59" s="128"/>
      <c r="B59" s="138"/>
      <c r="C59" s="211"/>
      <c r="D59" s="140"/>
      <c r="E59" s="212"/>
      <c r="F59" s="177"/>
      <c r="G59" s="189"/>
      <c r="H59" s="143">
        <f t="shared" si="2"/>
        <v>0</v>
      </c>
      <c r="I59" s="316">
        <f t="shared" si="3"/>
        <v>0</v>
      </c>
      <c r="J59" s="161"/>
      <c r="K59" s="162"/>
      <c r="L59" s="213"/>
      <c r="M59" s="147"/>
      <c r="N59" s="147"/>
      <c r="O59" s="147"/>
      <c r="P59" s="148"/>
      <c r="Q59" s="149"/>
      <c r="R59" s="150"/>
      <c r="S59" s="147"/>
      <c r="T59" s="147"/>
      <c r="U59" s="147"/>
      <c r="V59" s="149"/>
      <c r="W59" s="150"/>
      <c r="X59" s="147"/>
      <c r="Y59" s="147"/>
      <c r="Z59" s="147"/>
      <c r="AA59" s="149"/>
      <c r="AB59" s="150"/>
      <c r="AC59" s="147"/>
      <c r="AD59" s="147"/>
      <c r="AE59" s="147"/>
      <c r="AF59" s="149"/>
      <c r="AG59" s="150"/>
      <c r="AH59" s="147"/>
      <c r="AI59" s="147"/>
      <c r="AJ59" s="147"/>
      <c r="AK59" s="148"/>
      <c r="AL59" s="150"/>
      <c r="AM59" s="147"/>
      <c r="AN59" s="147"/>
      <c r="AO59" s="147"/>
      <c r="AP59" s="149"/>
      <c r="AQ59" s="150"/>
      <c r="AR59" s="147"/>
      <c r="AS59" s="147"/>
      <c r="AT59" s="147"/>
      <c r="AU59" s="149"/>
      <c r="AV59" s="178"/>
      <c r="AW59" s="150"/>
      <c r="AX59" s="147"/>
      <c r="AY59" s="147"/>
      <c r="AZ59" s="147"/>
      <c r="BA59" s="149"/>
      <c r="BB59" s="150"/>
      <c r="BC59" s="147"/>
      <c r="BD59" s="147"/>
      <c r="BE59" s="147"/>
      <c r="BF59" s="149"/>
      <c r="BG59" s="150"/>
      <c r="BH59" s="147"/>
      <c r="BI59" s="147"/>
      <c r="BJ59" s="147"/>
      <c r="BK59" s="148"/>
      <c r="BL59" s="149"/>
      <c r="BM59" s="178"/>
      <c r="BN59" s="147"/>
      <c r="BO59" s="147"/>
      <c r="BP59" s="147"/>
      <c r="BQ59" s="149"/>
      <c r="BR59" s="150"/>
      <c r="BS59" s="147"/>
      <c r="BT59" s="147"/>
      <c r="BU59" s="147"/>
      <c r="BV59" s="181"/>
      <c r="BW59" s="137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</row>
    <row r="60" spans="1:74" s="138" customFormat="1" ht="13.5" customHeight="1" thickBot="1">
      <c r="A60" s="128"/>
      <c r="C60" s="214"/>
      <c r="D60" s="216"/>
      <c r="E60" s="216"/>
      <c r="F60" s="217"/>
      <c r="G60" s="218"/>
      <c r="H60" s="219">
        <f>+H50+H49+H51+H52</f>
        <v>8</v>
      </c>
      <c r="I60" s="317">
        <f>I48+I47</f>
        <v>329825.85</v>
      </c>
      <c r="J60" s="220"/>
      <c r="K60" s="22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21"/>
    </row>
    <row r="61" spans="1:210" s="223" customFormat="1" ht="14.25" customHeight="1" thickBot="1">
      <c r="A61" s="224"/>
      <c r="B61" s="224"/>
      <c r="C61" s="2" t="s">
        <v>80</v>
      </c>
      <c r="D61" s="225"/>
      <c r="E61" s="225"/>
      <c r="F61" s="226"/>
      <c r="G61" s="227"/>
      <c r="H61" s="228"/>
      <c r="I61" s="318"/>
      <c r="J61" s="229"/>
      <c r="K61" s="229"/>
      <c r="L61" s="122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</row>
    <row r="62" spans="1:75" ht="13.5" customHeight="1">
      <c r="A62" s="230"/>
      <c r="B62" s="230"/>
      <c r="C62" s="2" t="s">
        <v>81</v>
      </c>
      <c r="D62" s="16"/>
      <c r="E62" s="16"/>
      <c r="F62" s="16"/>
      <c r="G62" s="46"/>
      <c r="H62" s="12"/>
      <c r="I62" s="304"/>
      <c r="J62" s="122"/>
      <c r="K62" s="122"/>
      <c r="L62" s="236"/>
      <c r="M62" s="517" t="s">
        <v>73</v>
      </c>
      <c r="N62" s="518"/>
      <c r="O62" s="518"/>
      <c r="P62" s="518"/>
      <c r="Q62" s="518"/>
      <c r="R62" s="518"/>
      <c r="S62" s="518"/>
      <c r="T62" s="518"/>
      <c r="U62" s="518"/>
      <c r="V62" s="519"/>
      <c r="W62" s="520" t="s">
        <v>74</v>
      </c>
      <c r="X62" s="520"/>
      <c r="Y62" s="520"/>
      <c r="Z62" s="520" t="s">
        <v>76</v>
      </c>
      <c r="AA62" s="520"/>
      <c r="AB62" s="520"/>
      <c r="AC62" s="520" t="s">
        <v>75</v>
      </c>
      <c r="AD62" s="520"/>
      <c r="AE62" s="520"/>
      <c r="AF62" s="520" t="s">
        <v>13</v>
      </c>
      <c r="AG62" s="520"/>
      <c r="AH62" s="522"/>
      <c r="AI62" s="522" t="s">
        <v>12</v>
      </c>
      <c r="AJ62" s="518"/>
      <c r="AK62" s="518"/>
      <c r="AL62" s="523"/>
      <c r="AM62" s="521"/>
      <c r="AN62" s="521"/>
      <c r="AO62" s="521"/>
      <c r="AP62" s="251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1:75" ht="18" customHeight="1" thickBot="1">
      <c r="A63" s="2"/>
      <c r="B63" s="2"/>
      <c r="C63" s="2" t="s">
        <v>85</v>
      </c>
      <c r="D63" s="232"/>
      <c r="E63" s="232"/>
      <c r="F63" s="233"/>
      <c r="G63" s="234"/>
      <c r="H63" s="235"/>
      <c r="I63" s="319"/>
      <c r="J63" s="236"/>
      <c r="K63" s="236"/>
      <c r="L63" s="236"/>
      <c r="M63" s="510" t="s">
        <v>88</v>
      </c>
      <c r="N63" s="511"/>
      <c r="O63" s="511"/>
      <c r="P63" s="511"/>
      <c r="Q63" s="511"/>
      <c r="R63" s="511"/>
      <c r="S63" s="511"/>
      <c r="T63" s="511"/>
      <c r="U63" s="511"/>
      <c r="V63" s="512"/>
      <c r="W63" s="513">
        <v>17.48</v>
      </c>
      <c r="X63" s="513"/>
      <c r="Y63" s="513"/>
      <c r="Z63" s="513">
        <v>61.1</v>
      </c>
      <c r="AA63" s="513"/>
      <c r="AB63" s="513"/>
      <c r="AC63" s="513">
        <v>2.9</v>
      </c>
      <c r="AD63" s="513"/>
      <c r="AE63" s="513"/>
      <c r="AF63" s="524">
        <v>175</v>
      </c>
      <c r="AG63" s="524"/>
      <c r="AH63" s="525"/>
      <c r="AI63" s="526">
        <v>30.64</v>
      </c>
      <c r="AJ63" s="527"/>
      <c r="AK63" s="527"/>
      <c r="AL63" s="528"/>
      <c r="AM63" s="529"/>
      <c r="AN63" s="529"/>
      <c r="AO63" s="529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4:75" ht="12.75"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2.75">
      <c r="A65" s="230"/>
      <c r="B65" s="230"/>
      <c r="D65" s="232"/>
      <c r="E65" s="232"/>
      <c r="F65" s="233"/>
      <c r="G65" s="234"/>
      <c r="H65" s="235"/>
      <c r="I65" s="319"/>
      <c r="J65" s="236"/>
      <c r="K65" s="236"/>
      <c r="L65" s="236"/>
      <c r="M65" s="251" t="s">
        <v>97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4.5" customHeight="1">
      <c r="A66" s="6"/>
      <c r="B66" s="6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75" ht="12.75">
      <c r="C67" s="231"/>
      <c r="D67" s="232"/>
      <c r="E67" s="232"/>
      <c r="F67" s="233"/>
      <c r="G67" s="234"/>
      <c r="H67" s="235"/>
      <c r="I67" s="319"/>
      <c r="J67" s="236"/>
      <c r="K67" s="23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3:11" ht="12.75">
      <c r="C68" s="231"/>
      <c r="D68" s="232"/>
      <c r="E68" s="232"/>
      <c r="F68" s="233"/>
      <c r="G68" s="234"/>
      <c r="H68" s="235"/>
      <c r="I68" s="319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  <row r="188" spans="3:11" ht="12.75">
      <c r="C188" s="231"/>
      <c r="D188" s="232"/>
      <c r="E188" s="232"/>
      <c r="F188" s="233"/>
      <c r="G188" s="237"/>
      <c r="H188" s="232"/>
      <c r="I188" s="320"/>
      <c r="J188" s="236"/>
      <c r="K188" s="236"/>
    </row>
  </sheetData>
  <sheetProtection/>
  <mergeCells count="27">
    <mergeCell ref="BR9:BV9"/>
    <mergeCell ref="AG9:AK9"/>
    <mergeCell ref="AL9:AP9"/>
    <mergeCell ref="AQ9:AU9"/>
    <mergeCell ref="AW9:BA9"/>
    <mergeCell ref="BB9:BF9"/>
    <mergeCell ref="BG9:BL9"/>
    <mergeCell ref="BM9:BQ9"/>
    <mergeCell ref="L9:Q9"/>
    <mergeCell ref="R9:V9"/>
    <mergeCell ref="W9:AA9"/>
    <mergeCell ref="AB9:AF9"/>
    <mergeCell ref="M63:V63"/>
    <mergeCell ref="W63:Y63"/>
    <mergeCell ref="Z63:AB63"/>
    <mergeCell ref="AC63:AE63"/>
    <mergeCell ref="AF63:AH63"/>
    <mergeCell ref="AI63:AL63"/>
    <mergeCell ref="AM63:AO63"/>
    <mergeCell ref="J10:J16"/>
    <mergeCell ref="M62:V62"/>
    <mergeCell ref="W62:Y62"/>
    <mergeCell ref="Z62:AB62"/>
    <mergeCell ref="AC62:AE62"/>
    <mergeCell ref="AM62:AO62"/>
    <mergeCell ref="AF62:AH62"/>
    <mergeCell ref="AI62:AL6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78"/>
  <sheetViews>
    <sheetView showGridLines="0" showZeros="0" zoomScale="75" zoomScaleNormal="75" zoomScaleSheetLayoutView="100" zoomScalePageLayoutView="0" workbookViewId="0" topLeftCell="B1">
      <pane xSplit="10" ySplit="21" topLeftCell="L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74" width="3.003906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38645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 t="e">
        <f>#REF!</f>
        <v>#REF!</v>
      </c>
      <c r="E16" s="53"/>
      <c r="F16" s="54" t="e">
        <f>D16/D15</f>
        <v>#REF!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2</v>
      </c>
      <c r="I23" s="312">
        <f>G23*H23</f>
        <v>9512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290" t="s">
        <v>87</v>
      </c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 aca="true" t="shared" si="0" ref="H26:H35">COUNTA(L26:BV26)</f>
        <v>4</v>
      </c>
      <c r="I26" s="316">
        <f aca="true" t="shared" si="1" ref="I26:I34">G26*H26</f>
        <v>21647.999999999996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321" t="s">
        <v>87</v>
      </c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t="shared" si="0"/>
        <v>4</v>
      </c>
      <c r="I27" s="315">
        <f t="shared" si="1"/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t="shared" si="0"/>
        <v>2</v>
      </c>
      <c r="I28" s="316">
        <f t="shared" si="1"/>
        <v>8200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296" t="s">
        <v>87</v>
      </c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295" t="s">
        <v>87</v>
      </c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0"/>
        <v>4</v>
      </c>
      <c r="I29" s="316">
        <f t="shared" si="1"/>
        <v>14021.999999999998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291" t="s">
        <v>87</v>
      </c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291" t="s">
        <v>87</v>
      </c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4</v>
      </c>
      <c r="I30" s="316">
        <f t="shared" si="1"/>
        <v>3853.9999999999995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291" t="s">
        <v>87</v>
      </c>
      <c r="Z30" s="152"/>
      <c r="AA30" s="153"/>
      <c r="AB30" s="151"/>
      <c r="AC30" s="152"/>
      <c r="AD30" s="291" t="s">
        <v>87</v>
      </c>
      <c r="AE30" s="152"/>
      <c r="AF30" s="153"/>
      <c r="AG30" s="151"/>
      <c r="AH30" s="152"/>
      <c r="AI30" s="147"/>
      <c r="AJ30" s="147"/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291" t="s">
        <v>87</v>
      </c>
      <c r="BJ30" s="152"/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0"/>
        <v>4</v>
      </c>
      <c r="I31" s="316">
        <f t="shared" si="1"/>
        <v>6559.999999999999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297" t="s">
        <v>87</v>
      </c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 thickBo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2</v>
      </c>
      <c r="I32" s="315">
        <f t="shared" si="1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368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369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 thickBo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367">
        <f t="shared" si="0"/>
        <v>4</v>
      </c>
      <c r="I33" s="315">
        <f t="shared" si="1"/>
        <v>15169.999999999998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373" t="s">
        <v>87</v>
      </c>
      <c r="X33" s="160"/>
      <c r="Y33" s="160"/>
      <c r="Z33" s="160"/>
      <c r="AA33" s="171"/>
      <c r="AB33" s="172"/>
      <c r="AC33" s="160"/>
      <c r="AD33" s="160"/>
      <c r="AE33" s="160"/>
      <c r="AF33" s="173"/>
      <c r="AG33" s="370" t="s">
        <v>87</v>
      </c>
      <c r="AH33" s="172"/>
      <c r="AI33" s="160"/>
      <c r="AJ33" s="160"/>
      <c r="AK33" s="364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371" t="s">
        <v>87</v>
      </c>
      <c r="AW33" s="158"/>
      <c r="AX33" s="159"/>
      <c r="AY33" s="159"/>
      <c r="AZ33" s="159"/>
      <c r="BA33" s="157"/>
      <c r="BB33" s="158"/>
      <c r="BC33" s="159"/>
      <c r="BD33" s="160"/>
      <c r="BE33" s="374" t="s">
        <v>87</v>
      </c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6"/>
      <c r="W34" s="378"/>
      <c r="X34" s="172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73"/>
      <c r="BE34" s="377"/>
      <c r="BF34" s="372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0"/>
        <v>4</v>
      </c>
      <c r="I35" s="313">
        <f>H35*G35</f>
        <v>17220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75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4" t="s">
        <v>87</v>
      </c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76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43" t="s">
        <v>87</v>
      </c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>COUNTA(L37:BV37)</f>
        <v>3</v>
      </c>
      <c r="I37" s="315">
        <f>H37*G37</f>
        <v>66112.49999999999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321" t="s">
        <v>87</v>
      </c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292" t="s">
        <v>87</v>
      </c>
      <c r="BF38" s="149"/>
      <c r="BG38" s="178"/>
      <c r="BH38" s="147"/>
      <c r="BI38" s="147"/>
      <c r="BJ38" s="147"/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1</v>
      </c>
      <c r="I39" s="316">
        <f>H39*G39</f>
        <v>24423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148"/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1/3 S. 4c</v>
      </c>
      <c r="E40" s="140" t="str">
        <f>+E37</f>
        <v>wöchentlich</v>
      </c>
      <c r="F40" s="177"/>
      <c r="G40" s="189">
        <f>17960*1.025</f>
        <v>18409</v>
      </c>
      <c r="H40" s="143">
        <f>COUNTA(L40:BV40)</f>
        <v>3</v>
      </c>
      <c r="I40" s="316">
        <f>H40*G40</f>
        <v>55227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292" t="s">
        <v>87</v>
      </c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>
      <c r="A41" s="128"/>
      <c r="B41" s="138"/>
      <c r="C41" s="139" t="s">
        <v>17</v>
      </c>
      <c r="D41" s="140" t="s">
        <v>22</v>
      </c>
      <c r="E41" s="140" t="s">
        <v>10</v>
      </c>
      <c r="F41" s="177"/>
      <c r="G41" s="189">
        <f>3285*1.03</f>
        <v>3383.55</v>
      </c>
      <c r="H41" s="143">
        <f>COUNTA(L41:BV41)</f>
        <v>0</v>
      </c>
      <c r="I41" s="316">
        <f>H41*G41</f>
        <v>0</v>
      </c>
      <c r="J41" s="161"/>
      <c r="K41" s="162"/>
      <c r="L41" s="182"/>
      <c r="M41" s="179"/>
      <c r="N41" s="179"/>
      <c r="O41" s="179"/>
      <c r="P41" s="183"/>
      <c r="Q41" s="184"/>
      <c r="R41" s="182"/>
      <c r="S41" s="179"/>
      <c r="T41" s="179"/>
      <c r="U41" s="179"/>
      <c r="V41" s="184"/>
      <c r="W41" s="182"/>
      <c r="X41" s="163"/>
      <c r="Y41" s="147"/>
      <c r="Z41" s="150"/>
      <c r="AA41" s="184"/>
      <c r="AB41" s="182"/>
      <c r="AC41" s="183"/>
      <c r="AD41" s="179"/>
      <c r="AE41" s="179"/>
      <c r="AF41" s="186"/>
      <c r="AG41" s="182"/>
      <c r="AH41" s="147"/>
      <c r="AI41" s="163"/>
      <c r="AJ41" s="179"/>
      <c r="AK41" s="186"/>
      <c r="AL41" s="182"/>
      <c r="AM41" s="179"/>
      <c r="AN41" s="179"/>
      <c r="AO41" s="185"/>
      <c r="AP41" s="186"/>
      <c r="AQ41" s="182"/>
      <c r="AR41" s="179"/>
      <c r="AS41" s="179"/>
      <c r="AT41" s="179"/>
      <c r="AU41" s="183"/>
      <c r="AV41" s="184"/>
      <c r="AW41" s="182"/>
      <c r="AX41" s="179"/>
      <c r="AY41" s="179"/>
      <c r="AZ41" s="179"/>
      <c r="BA41" s="186"/>
      <c r="BB41" s="185"/>
      <c r="BC41" s="179"/>
      <c r="BD41" s="179"/>
      <c r="BE41" s="179"/>
      <c r="BF41" s="149"/>
      <c r="BG41" s="182"/>
      <c r="BH41" s="179"/>
      <c r="BI41" s="179"/>
      <c r="BJ41" s="147"/>
      <c r="BK41" s="183"/>
      <c r="BL41" s="184"/>
      <c r="BM41" s="182"/>
      <c r="BN41" s="179"/>
      <c r="BO41" s="179"/>
      <c r="BP41" s="179"/>
      <c r="BQ41" s="184"/>
      <c r="BR41" s="185"/>
      <c r="BS41" s="179"/>
      <c r="BT41" s="179"/>
      <c r="BU41" s="179"/>
      <c r="BV41" s="187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164"/>
      <c r="D42" s="166"/>
      <c r="E42" s="166"/>
      <c r="F42" s="188"/>
      <c r="G42" s="261"/>
      <c r="H42" s="167"/>
      <c r="I42" s="315"/>
      <c r="J42" s="268"/>
      <c r="K42" s="269"/>
      <c r="L42" s="192"/>
      <c r="M42" s="190"/>
      <c r="N42" s="190"/>
      <c r="O42" s="190"/>
      <c r="P42" s="208"/>
      <c r="Q42" s="207"/>
      <c r="R42" s="192"/>
      <c r="S42" s="190"/>
      <c r="T42" s="190"/>
      <c r="U42" s="190"/>
      <c r="V42" s="207"/>
      <c r="W42" s="192"/>
      <c r="X42" s="208"/>
      <c r="Y42" s="190"/>
      <c r="Z42" s="158"/>
      <c r="AA42" s="207"/>
      <c r="AB42" s="192"/>
      <c r="AC42" s="208"/>
      <c r="AD42" s="190"/>
      <c r="AE42" s="159"/>
      <c r="AF42" s="191"/>
      <c r="AG42" s="192"/>
      <c r="AH42" s="190"/>
      <c r="AI42" s="156"/>
      <c r="AJ42" s="190"/>
      <c r="AK42" s="191"/>
      <c r="AL42" s="192"/>
      <c r="AM42" s="190"/>
      <c r="AN42" s="159"/>
      <c r="AO42" s="193"/>
      <c r="AP42" s="191"/>
      <c r="AQ42" s="192"/>
      <c r="AR42" s="190"/>
      <c r="AS42" s="190"/>
      <c r="AT42" s="190"/>
      <c r="AU42" s="208"/>
      <c r="AV42" s="207"/>
      <c r="AW42" s="192"/>
      <c r="AX42" s="190"/>
      <c r="AY42" s="190"/>
      <c r="AZ42" s="190"/>
      <c r="BA42" s="191"/>
      <c r="BB42" s="193"/>
      <c r="BC42" s="190"/>
      <c r="BD42" s="190"/>
      <c r="BE42" s="159"/>
      <c r="BF42" s="207"/>
      <c r="BG42" s="192"/>
      <c r="BH42" s="190"/>
      <c r="BI42" s="190"/>
      <c r="BJ42" s="190"/>
      <c r="BK42" s="208"/>
      <c r="BL42" s="207"/>
      <c r="BM42" s="192"/>
      <c r="BN42" s="190"/>
      <c r="BO42" s="159"/>
      <c r="BP42" s="159"/>
      <c r="BQ42" s="207"/>
      <c r="BR42" s="193"/>
      <c r="BS42" s="190"/>
      <c r="BT42" s="190"/>
      <c r="BU42" s="190"/>
      <c r="BV42" s="209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74" s="138" customFormat="1" ht="13.5" customHeight="1">
      <c r="A43" s="128"/>
      <c r="C43" s="164"/>
      <c r="D43" s="166"/>
      <c r="E43" s="166"/>
      <c r="F43" s="188"/>
      <c r="G43" s="261"/>
      <c r="H43" s="167"/>
      <c r="I43" s="315"/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158"/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</row>
    <row r="44" spans="1:74" s="138" customFormat="1" ht="13.5" customHeight="1">
      <c r="A44" s="128"/>
      <c r="C44" s="164"/>
      <c r="D44" s="166"/>
      <c r="E44" s="166"/>
      <c r="F44" s="188"/>
      <c r="G44" s="261"/>
      <c r="H44" s="167"/>
      <c r="I44" s="315"/>
      <c r="J44" s="161"/>
      <c r="K44" s="162"/>
      <c r="L44" s="192"/>
      <c r="M44" s="190"/>
      <c r="N44" s="190"/>
      <c r="O44" s="190"/>
      <c r="P44" s="208"/>
      <c r="Q44" s="207"/>
      <c r="R44" s="192"/>
      <c r="S44" s="190"/>
      <c r="T44" s="190"/>
      <c r="U44" s="190"/>
      <c r="V44" s="207"/>
      <c r="W44" s="192"/>
      <c r="X44" s="208"/>
      <c r="Y44" s="190"/>
      <c r="Z44" s="158"/>
      <c r="AA44" s="207"/>
      <c r="AB44" s="192"/>
      <c r="AC44" s="208"/>
      <c r="AD44" s="190"/>
      <c r="AE44" s="159"/>
      <c r="AF44" s="191"/>
      <c r="AG44" s="192"/>
      <c r="AH44" s="190"/>
      <c r="AI44" s="156"/>
      <c r="AJ44" s="190"/>
      <c r="AK44" s="191"/>
      <c r="AL44" s="192"/>
      <c r="AM44" s="190"/>
      <c r="AN44" s="159"/>
      <c r="AO44" s="193"/>
      <c r="AP44" s="191"/>
      <c r="AQ44" s="192"/>
      <c r="AR44" s="190"/>
      <c r="AS44" s="190"/>
      <c r="AT44" s="190"/>
      <c r="AU44" s="208"/>
      <c r="AV44" s="207"/>
      <c r="AW44" s="192"/>
      <c r="AX44" s="190"/>
      <c r="AY44" s="190"/>
      <c r="AZ44" s="190"/>
      <c r="BA44" s="191"/>
      <c r="BB44" s="193"/>
      <c r="BC44" s="190"/>
      <c r="BD44" s="190"/>
      <c r="BE44" s="159"/>
      <c r="BF44" s="207"/>
      <c r="BG44" s="192"/>
      <c r="BH44" s="190"/>
      <c r="BI44" s="190"/>
      <c r="BJ44" s="190"/>
      <c r="BK44" s="208"/>
      <c r="BL44" s="207"/>
      <c r="BM44" s="192"/>
      <c r="BN44" s="190"/>
      <c r="BO44" s="159"/>
      <c r="BP44" s="159"/>
      <c r="BQ44" s="207"/>
      <c r="BR44" s="193"/>
      <c r="BS44" s="190"/>
      <c r="BT44" s="190"/>
      <c r="BU44" s="190"/>
      <c r="BV44" s="209"/>
    </row>
    <row r="45" spans="1:74" s="138" customFormat="1" ht="13.5" customHeight="1">
      <c r="A45" s="128"/>
      <c r="C45" s="164"/>
      <c r="D45" s="166"/>
      <c r="E45" s="166"/>
      <c r="F45" s="188"/>
      <c r="G45" s="261"/>
      <c r="H45" s="167"/>
      <c r="I45" s="315"/>
      <c r="J45" s="161"/>
      <c r="K45" s="162"/>
      <c r="L45" s="192"/>
      <c r="M45" s="190"/>
      <c r="N45" s="190"/>
      <c r="O45" s="190"/>
      <c r="P45" s="208"/>
      <c r="Q45" s="207"/>
      <c r="R45" s="192"/>
      <c r="S45" s="190"/>
      <c r="T45" s="190"/>
      <c r="U45" s="190"/>
      <c r="V45" s="207"/>
      <c r="W45" s="192"/>
      <c r="X45" s="208"/>
      <c r="Y45" s="190"/>
      <c r="Z45" s="158"/>
      <c r="AA45" s="207"/>
      <c r="AB45" s="192"/>
      <c r="AC45" s="208"/>
      <c r="AD45" s="190"/>
      <c r="AE45" s="159"/>
      <c r="AF45" s="191"/>
      <c r="AG45" s="192"/>
      <c r="AH45" s="190"/>
      <c r="AI45" s="156"/>
      <c r="AJ45" s="190"/>
      <c r="AK45" s="191"/>
      <c r="AL45" s="192"/>
      <c r="AM45" s="190"/>
      <c r="AN45" s="159"/>
      <c r="AO45" s="193"/>
      <c r="AP45" s="191"/>
      <c r="AQ45" s="192"/>
      <c r="AR45" s="190"/>
      <c r="AS45" s="190"/>
      <c r="AT45" s="190"/>
      <c r="AU45" s="208"/>
      <c r="AV45" s="207"/>
      <c r="AW45" s="192"/>
      <c r="AX45" s="190"/>
      <c r="AY45" s="190"/>
      <c r="AZ45" s="190"/>
      <c r="BA45" s="191"/>
      <c r="BB45" s="193"/>
      <c r="BC45" s="190"/>
      <c r="BD45" s="190"/>
      <c r="BE45" s="159"/>
      <c r="BF45" s="207"/>
      <c r="BG45" s="192"/>
      <c r="BH45" s="190"/>
      <c r="BI45" s="190"/>
      <c r="BJ45" s="190"/>
      <c r="BK45" s="208"/>
      <c r="BL45" s="207"/>
      <c r="BM45" s="192"/>
      <c r="BN45" s="190"/>
      <c r="BO45" s="159"/>
      <c r="BP45" s="159"/>
      <c r="BQ45" s="207"/>
      <c r="BR45" s="193"/>
      <c r="BS45" s="190"/>
      <c r="BT45" s="190"/>
      <c r="BU45" s="190"/>
      <c r="BV45" s="209"/>
    </row>
    <row r="46" spans="1:74" s="138" customFormat="1" ht="13.5" customHeight="1">
      <c r="A46" s="128"/>
      <c r="C46" s="164"/>
      <c r="D46" s="166"/>
      <c r="E46" s="166"/>
      <c r="F46" s="188"/>
      <c r="G46" s="261"/>
      <c r="H46" s="167"/>
      <c r="I46" s="315"/>
      <c r="J46" s="161"/>
      <c r="K46" s="162"/>
      <c r="L46" s="192"/>
      <c r="M46" s="190"/>
      <c r="N46" s="190"/>
      <c r="O46" s="190"/>
      <c r="P46" s="208"/>
      <c r="Q46" s="207"/>
      <c r="R46" s="192"/>
      <c r="S46" s="190"/>
      <c r="T46" s="190"/>
      <c r="U46" s="190"/>
      <c r="V46" s="207"/>
      <c r="W46" s="192"/>
      <c r="X46" s="208"/>
      <c r="Y46" s="190"/>
      <c r="Z46" s="158"/>
      <c r="AA46" s="207"/>
      <c r="AB46" s="192"/>
      <c r="AC46" s="208"/>
      <c r="AD46" s="190"/>
      <c r="AE46" s="159"/>
      <c r="AF46" s="191"/>
      <c r="AG46" s="192"/>
      <c r="AH46" s="190"/>
      <c r="AI46" s="156"/>
      <c r="AJ46" s="190"/>
      <c r="AK46" s="191"/>
      <c r="AL46" s="192"/>
      <c r="AM46" s="190"/>
      <c r="AN46" s="159"/>
      <c r="AO46" s="193"/>
      <c r="AP46" s="191"/>
      <c r="AQ46" s="192"/>
      <c r="AR46" s="190"/>
      <c r="AS46" s="190"/>
      <c r="AT46" s="190"/>
      <c r="AU46" s="208"/>
      <c r="AV46" s="207"/>
      <c r="AW46" s="192"/>
      <c r="AX46" s="190"/>
      <c r="AY46" s="190"/>
      <c r="AZ46" s="190"/>
      <c r="BA46" s="191"/>
      <c r="BB46" s="193"/>
      <c r="BC46" s="190"/>
      <c r="BD46" s="190"/>
      <c r="BE46" s="159"/>
      <c r="BF46" s="207"/>
      <c r="BG46" s="192"/>
      <c r="BH46" s="190"/>
      <c r="BI46" s="190"/>
      <c r="BJ46" s="190"/>
      <c r="BK46" s="208"/>
      <c r="BL46" s="207"/>
      <c r="BM46" s="192"/>
      <c r="BN46" s="190"/>
      <c r="BO46" s="159"/>
      <c r="BP46" s="159"/>
      <c r="BQ46" s="207"/>
      <c r="BR46" s="193"/>
      <c r="BS46" s="190"/>
      <c r="BT46" s="190"/>
      <c r="BU46" s="190"/>
      <c r="BV46" s="209"/>
    </row>
    <row r="47" spans="1:210" s="6" customFormat="1" ht="13.5" customHeight="1">
      <c r="A47" s="128"/>
      <c r="B47" s="138"/>
      <c r="C47" s="139"/>
      <c r="D47" s="166"/>
      <c r="E47" s="166"/>
      <c r="F47" s="188"/>
      <c r="G47" s="189"/>
      <c r="H47" s="143"/>
      <c r="I47" s="316"/>
      <c r="J47" s="161"/>
      <c r="K47" s="162"/>
      <c r="L47" s="182"/>
      <c r="M47" s="179"/>
      <c r="N47" s="179"/>
      <c r="O47" s="179"/>
      <c r="P47" s="183"/>
      <c r="Q47" s="184"/>
      <c r="R47" s="182"/>
      <c r="S47" s="179"/>
      <c r="T47" s="179"/>
      <c r="U47" s="179"/>
      <c r="V47" s="184"/>
      <c r="W47" s="182"/>
      <c r="X47" s="179"/>
      <c r="Y47" s="147"/>
      <c r="Z47" s="179"/>
      <c r="AA47" s="184"/>
      <c r="AB47" s="182"/>
      <c r="AC47" s="147"/>
      <c r="AD47" s="147"/>
      <c r="AE47" s="179"/>
      <c r="AF47" s="184"/>
      <c r="AG47" s="182"/>
      <c r="AH47" s="147"/>
      <c r="AI47" s="147"/>
      <c r="AJ47" s="179"/>
      <c r="AK47" s="186"/>
      <c r="AL47" s="182"/>
      <c r="AM47" s="179"/>
      <c r="AN47" s="179"/>
      <c r="AO47" s="179"/>
      <c r="AP47" s="186"/>
      <c r="AQ47" s="182"/>
      <c r="AR47" s="179"/>
      <c r="AS47" s="179"/>
      <c r="AT47" s="179"/>
      <c r="AU47" s="183"/>
      <c r="AV47" s="184"/>
      <c r="AW47" s="182"/>
      <c r="AX47" s="179"/>
      <c r="AY47" s="179"/>
      <c r="AZ47" s="179"/>
      <c r="BA47" s="186"/>
      <c r="BB47" s="185"/>
      <c r="BC47" s="179"/>
      <c r="BD47" s="147"/>
      <c r="BE47" s="179"/>
      <c r="BF47" s="184"/>
      <c r="BG47" s="182"/>
      <c r="BH47" s="179"/>
      <c r="BI47" s="179"/>
      <c r="BJ47" s="179"/>
      <c r="BK47" s="183"/>
      <c r="BL47" s="184"/>
      <c r="BM47" s="182"/>
      <c r="BN47" s="179"/>
      <c r="BO47" s="147"/>
      <c r="BP47" s="147"/>
      <c r="BQ47" s="184"/>
      <c r="BR47" s="185"/>
      <c r="BS47" s="179"/>
      <c r="BT47" s="179"/>
      <c r="BU47" s="179"/>
      <c r="BV47" s="187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</row>
    <row r="48" spans="1:210" s="6" customFormat="1" ht="13.5" customHeight="1">
      <c r="A48" s="128"/>
      <c r="B48" s="138"/>
      <c r="C48" s="139"/>
      <c r="D48" s="140"/>
      <c r="E48" s="140"/>
      <c r="F48" s="177"/>
      <c r="G48" s="189"/>
      <c r="H48" s="143"/>
      <c r="I48" s="316"/>
      <c r="J48" s="161"/>
      <c r="K48" s="16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48"/>
      <c r="Y48" s="179"/>
      <c r="Z48" s="185"/>
      <c r="AA48" s="184"/>
      <c r="AB48" s="182"/>
      <c r="AC48" s="147"/>
      <c r="AD48" s="147"/>
      <c r="AE48" s="179"/>
      <c r="AF48" s="184"/>
      <c r="AG48" s="182"/>
      <c r="AH48" s="179"/>
      <c r="AI48" s="179"/>
      <c r="AJ48" s="179"/>
      <c r="AK48" s="186"/>
      <c r="AL48" s="182"/>
      <c r="AM48" s="152"/>
      <c r="AN48" s="179"/>
      <c r="AO48" s="179"/>
      <c r="AP48" s="186"/>
      <c r="AQ48" s="182"/>
      <c r="AR48" s="179"/>
      <c r="AS48" s="179"/>
      <c r="AT48" s="179"/>
      <c r="AU48" s="183"/>
      <c r="AV48" s="184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47"/>
      <c r="BI48" s="147"/>
      <c r="BJ48" s="147"/>
      <c r="BK48" s="148"/>
      <c r="BL48" s="149"/>
      <c r="BM48" s="178"/>
      <c r="BN48" s="147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/>
      <c r="D49" s="140"/>
      <c r="E49" s="140"/>
      <c r="F49" s="177"/>
      <c r="G49" s="189"/>
      <c r="H49" s="143"/>
      <c r="I49" s="316"/>
      <c r="J49" s="194"/>
      <c r="K49" s="195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147"/>
      <c r="Z49" s="185"/>
      <c r="AA49" s="184"/>
      <c r="AB49" s="182"/>
      <c r="AC49" s="179"/>
      <c r="AD49" s="179"/>
      <c r="AE49" s="179"/>
      <c r="AF49" s="184"/>
      <c r="AG49" s="182"/>
      <c r="AH49" s="147"/>
      <c r="AI49" s="147"/>
      <c r="AJ49" s="179"/>
      <c r="AK49" s="186"/>
      <c r="AL49" s="182"/>
      <c r="AM49" s="179"/>
      <c r="AN49" s="179"/>
      <c r="AO49" s="179"/>
      <c r="AP49" s="186"/>
      <c r="AQ49" s="182"/>
      <c r="AR49" s="179"/>
      <c r="AS49" s="147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179"/>
      <c r="BE49" s="179"/>
      <c r="BF49" s="184"/>
      <c r="BG49" s="182"/>
      <c r="BH49" s="147"/>
      <c r="BI49" s="147"/>
      <c r="BJ49" s="147"/>
      <c r="BK49" s="148"/>
      <c r="BL49" s="149"/>
      <c r="BM49" s="178"/>
      <c r="BN49" s="147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74" s="138" customFormat="1" ht="13.5" customHeight="1" thickBot="1">
      <c r="A50" s="128"/>
      <c r="C50" s="214"/>
      <c r="D50" s="216"/>
      <c r="E50" s="216"/>
      <c r="F50" s="217"/>
      <c r="G50" s="218"/>
      <c r="H50" s="219">
        <f>SUM(H23:H49)</f>
        <v>45</v>
      </c>
      <c r="I50" s="317">
        <f>SUM(I23:I49)</f>
        <v>272251.6</v>
      </c>
      <c r="J50" s="220"/>
      <c r="K50" s="220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21"/>
    </row>
    <row r="51" spans="1:210" s="223" customFormat="1" ht="14.25" customHeight="1" thickBot="1">
      <c r="A51" s="224"/>
      <c r="B51" s="224"/>
      <c r="C51" s="2" t="s">
        <v>80</v>
      </c>
      <c r="D51" s="225"/>
      <c r="E51" s="225"/>
      <c r="F51" s="226"/>
      <c r="G51" s="227"/>
      <c r="H51" s="228"/>
      <c r="I51" s="318"/>
      <c r="J51" s="229"/>
      <c r="K51" s="229"/>
      <c r="L51" s="122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</row>
    <row r="52" spans="1:75" ht="13.5" customHeight="1">
      <c r="A52" s="230"/>
      <c r="B52" s="230"/>
      <c r="C52" s="2" t="s">
        <v>81</v>
      </c>
      <c r="D52" s="16"/>
      <c r="E52" s="16"/>
      <c r="F52" s="16"/>
      <c r="G52" s="46"/>
      <c r="H52" s="12"/>
      <c r="I52" s="304"/>
      <c r="J52" s="122"/>
      <c r="K52" s="122"/>
      <c r="L52" s="236"/>
      <c r="M52" s="517" t="s">
        <v>73</v>
      </c>
      <c r="N52" s="518"/>
      <c r="O52" s="518"/>
      <c r="P52" s="518"/>
      <c r="Q52" s="518"/>
      <c r="R52" s="518"/>
      <c r="S52" s="518"/>
      <c r="T52" s="518"/>
      <c r="U52" s="518"/>
      <c r="V52" s="519"/>
      <c r="W52" s="520" t="s">
        <v>74</v>
      </c>
      <c r="X52" s="520"/>
      <c r="Y52" s="520"/>
      <c r="Z52" s="520" t="s">
        <v>76</v>
      </c>
      <c r="AA52" s="520"/>
      <c r="AB52" s="520"/>
      <c r="AC52" s="520" t="s">
        <v>75</v>
      </c>
      <c r="AD52" s="520"/>
      <c r="AE52" s="520"/>
      <c r="AF52" s="520" t="s">
        <v>13</v>
      </c>
      <c r="AG52" s="520"/>
      <c r="AH52" s="522"/>
      <c r="AI52" s="522" t="s">
        <v>12</v>
      </c>
      <c r="AJ52" s="518"/>
      <c r="AK52" s="518"/>
      <c r="AL52" s="523"/>
      <c r="AM52" s="521"/>
      <c r="AN52" s="521"/>
      <c r="AO52" s="521"/>
      <c r="AP52" s="251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</row>
    <row r="53" spans="1:75" ht="18" customHeight="1" thickBot="1">
      <c r="A53" s="2"/>
      <c r="B53" s="2"/>
      <c r="C53" s="2" t="s">
        <v>85</v>
      </c>
      <c r="D53" s="232"/>
      <c r="E53" s="232"/>
      <c r="F53" s="233"/>
      <c r="G53" s="234"/>
      <c r="H53" s="235"/>
      <c r="I53" s="319"/>
      <c r="J53" s="236"/>
      <c r="K53" s="236"/>
      <c r="L53" s="236"/>
      <c r="M53" s="510" t="s">
        <v>88</v>
      </c>
      <c r="N53" s="511"/>
      <c r="O53" s="511"/>
      <c r="P53" s="511"/>
      <c r="Q53" s="511"/>
      <c r="R53" s="511"/>
      <c r="S53" s="511"/>
      <c r="T53" s="511"/>
      <c r="U53" s="511"/>
      <c r="V53" s="512"/>
      <c r="W53" s="513"/>
      <c r="X53" s="513"/>
      <c r="Y53" s="513"/>
      <c r="Z53" s="513"/>
      <c r="AA53" s="513"/>
      <c r="AB53" s="513"/>
      <c r="AC53" s="513"/>
      <c r="AD53" s="513"/>
      <c r="AE53" s="513"/>
      <c r="AF53" s="524"/>
      <c r="AG53" s="524"/>
      <c r="AH53" s="525"/>
      <c r="AI53" s="526"/>
      <c r="AJ53" s="527"/>
      <c r="AK53" s="527"/>
      <c r="AL53" s="528"/>
      <c r="AM53" s="529"/>
      <c r="AN53" s="529"/>
      <c r="AO53" s="529"/>
      <c r="AP53" s="251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4:75" ht="12.75">
      <c r="D54" s="232"/>
      <c r="E54" s="232"/>
      <c r="F54" s="233"/>
      <c r="G54" s="234"/>
      <c r="H54" s="235"/>
      <c r="I54" s="319"/>
      <c r="J54" s="236"/>
      <c r="K54" s="236"/>
      <c r="L54" s="236"/>
      <c r="M54" s="251" t="s">
        <v>98</v>
      </c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12.75">
      <c r="A55" s="230"/>
      <c r="B55" s="230"/>
      <c r="D55" s="232"/>
      <c r="E55" s="232"/>
      <c r="F55" s="233"/>
      <c r="G55" s="234"/>
      <c r="H55" s="235"/>
      <c r="I55" s="319"/>
      <c r="J55" s="236"/>
      <c r="K55" s="236"/>
      <c r="L55" s="236"/>
      <c r="M55" s="251" t="s">
        <v>97</v>
      </c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4.5" customHeight="1">
      <c r="A56" s="6"/>
      <c r="B56" s="6"/>
      <c r="D56" s="232"/>
      <c r="E56" s="232"/>
      <c r="F56" s="233"/>
      <c r="G56" s="234"/>
      <c r="H56" s="235"/>
      <c r="I56" s="319"/>
      <c r="J56" s="236"/>
      <c r="K56" s="2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3:75" ht="12.75">
      <c r="C57" s="231"/>
      <c r="D57" s="232"/>
      <c r="E57" s="232"/>
      <c r="F57" s="233"/>
      <c r="G57" s="234"/>
      <c r="H57" s="235">
        <v>70</v>
      </c>
      <c r="I57" s="319">
        <v>330000</v>
      </c>
      <c r="J57" s="236"/>
      <c r="K57" s="23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3:11" ht="12.75">
      <c r="C58" s="231"/>
      <c r="D58" s="232"/>
      <c r="E58" s="232"/>
      <c r="F58" s="233"/>
      <c r="G58" s="234"/>
      <c r="H58" s="366">
        <f>+H57-H50</f>
        <v>25</v>
      </c>
      <c r="I58" s="319">
        <f>+I57-I50</f>
        <v>57748.40000000002</v>
      </c>
      <c r="J58" s="236"/>
      <c r="K58" s="236"/>
    </row>
    <row r="59" spans="3:11" ht="12.75">
      <c r="C59" s="231"/>
      <c r="D59" s="232"/>
      <c r="E59" s="232"/>
      <c r="F59" s="233"/>
      <c r="G59" s="237"/>
      <c r="H59" s="232"/>
      <c r="I59" s="320"/>
      <c r="J59" s="236"/>
      <c r="K59" s="236"/>
    </row>
    <row r="60" spans="3:11" ht="12.75">
      <c r="C60" s="231"/>
      <c r="D60" s="232"/>
      <c r="E60" s="232"/>
      <c r="F60" s="233"/>
      <c r="G60" s="237"/>
      <c r="H60" s="232"/>
      <c r="I60" s="320"/>
      <c r="J60" s="236"/>
      <c r="K60" s="236"/>
    </row>
    <row r="61" spans="3:11" ht="12.75">
      <c r="C61" s="231"/>
      <c r="D61" s="232"/>
      <c r="E61" s="232"/>
      <c r="F61" s="233"/>
      <c r="G61" s="237"/>
      <c r="H61" s="232"/>
      <c r="I61" s="320"/>
      <c r="J61" s="236"/>
      <c r="K61" s="236"/>
    </row>
    <row r="62" spans="3:11" ht="12.75">
      <c r="C62" s="231"/>
      <c r="D62" s="232"/>
      <c r="E62" s="232"/>
      <c r="F62" s="233"/>
      <c r="G62" s="237"/>
      <c r="H62" s="232"/>
      <c r="I62" s="320"/>
      <c r="J62" s="236"/>
      <c r="K62" s="236"/>
    </row>
    <row r="63" spans="3:11" ht="12.75">
      <c r="C63" s="231"/>
      <c r="D63" s="232"/>
      <c r="E63" s="232"/>
      <c r="F63" s="233"/>
      <c r="G63" s="237"/>
      <c r="H63" s="232"/>
      <c r="I63" s="320"/>
      <c r="J63" s="236"/>
      <c r="K63" s="236"/>
    </row>
    <row r="64" spans="3:11" ht="12.75">
      <c r="C64" s="231"/>
      <c r="D64" s="232"/>
      <c r="E64" s="232"/>
      <c r="F64" s="233"/>
      <c r="G64" s="237"/>
      <c r="H64" s="232"/>
      <c r="I64" s="320"/>
      <c r="J64" s="236"/>
      <c r="K64" s="236"/>
    </row>
    <row r="65" spans="3:11" ht="12.75">
      <c r="C65" s="231"/>
      <c r="D65" s="232"/>
      <c r="E65" s="232"/>
      <c r="F65" s="233"/>
      <c r="G65" s="237"/>
      <c r="H65" s="232"/>
      <c r="I65" s="320"/>
      <c r="J65" s="236"/>
      <c r="K65" s="236"/>
    </row>
    <row r="66" spans="3:11" ht="12.75">
      <c r="C66" s="231"/>
      <c r="D66" s="232"/>
      <c r="E66" s="232"/>
      <c r="F66" s="233"/>
      <c r="G66" s="237"/>
      <c r="H66" s="232"/>
      <c r="I66" s="320"/>
      <c r="J66" s="236"/>
      <c r="K66" s="236"/>
    </row>
    <row r="67" spans="3:11" ht="12.75">
      <c r="C67" s="231"/>
      <c r="D67" s="232"/>
      <c r="E67" s="232"/>
      <c r="F67" s="233"/>
      <c r="G67" s="237"/>
      <c r="H67" s="232"/>
      <c r="I67" s="320"/>
      <c r="J67" s="236"/>
      <c r="K67" s="236"/>
    </row>
    <row r="68" spans="3:11" ht="12.75">
      <c r="C68" s="231"/>
      <c r="D68" s="232"/>
      <c r="E68" s="232"/>
      <c r="F68" s="233"/>
      <c r="G68" s="237"/>
      <c r="H68" s="232"/>
      <c r="I68" s="320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</sheetData>
  <sheetProtection/>
  <mergeCells count="27">
    <mergeCell ref="AM52:AO52"/>
    <mergeCell ref="AC53:AE53"/>
    <mergeCell ref="AF52:AH52"/>
    <mergeCell ref="AI52:AL52"/>
    <mergeCell ref="AF53:AH53"/>
    <mergeCell ref="AI53:AL53"/>
    <mergeCell ref="AM53:AO53"/>
    <mergeCell ref="BG9:BL9"/>
    <mergeCell ref="BM9:BQ9"/>
    <mergeCell ref="M53:V53"/>
    <mergeCell ref="W53:Y53"/>
    <mergeCell ref="Z53:AB53"/>
    <mergeCell ref="J10:J16"/>
    <mergeCell ref="M52:V52"/>
    <mergeCell ref="W52:Y52"/>
    <mergeCell ref="Z52:AB52"/>
    <mergeCell ref="AC52:AE52"/>
    <mergeCell ref="L9:Q9"/>
    <mergeCell ref="R9:V9"/>
    <mergeCell ref="W9:AA9"/>
    <mergeCell ref="AB9:AF9"/>
    <mergeCell ref="BR9:BV9"/>
    <mergeCell ref="AG9:AK9"/>
    <mergeCell ref="AL9:AP9"/>
    <mergeCell ref="AQ9:AU9"/>
    <mergeCell ref="AW9:BA9"/>
    <mergeCell ref="BB9:BF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6" r:id="rId2"/>
  <headerFooter alignWithMargins="0"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24"/>
  <sheetViews>
    <sheetView showGridLines="0" showZeros="0" tabSelected="1" view="pageBreakPreview" zoomScaleSheetLayoutView="100" zoomScalePageLayoutView="0" workbookViewId="0" topLeftCell="A1">
      <pane xSplit="7" ySplit="2" topLeftCell="H3" activePane="bottomRight" state="frozen"/>
      <selection pane="topLeft" activeCell="B1" sqref="B1"/>
      <selection pane="topRight" activeCell="M1" sqref="M1"/>
      <selection pane="bottomLeft" activeCell="B22" sqref="B22"/>
      <selection pane="bottomRight" activeCell="C39" sqref="C39"/>
    </sheetView>
  </sheetViews>
  <sheetFormatPr defaultColWidth="11.421875" defaultRowHeight="12.75"/>
  <cols>
    <col min="1" max="1" width="31.421875" style="231" customWidth="1"/>
    <col min="2" max="3" width="8.421875" style="232" customWidth="1"/>
    <col min="4" max="4" width="8.140625" style="232" customWidth="1"/>
    <col min="5" max="5" width="11.00390625" style="381" customWidth="1"/>
    <col min="6" max="6" width="10.00390625" style="232" customWidth="1"/>
    <col min="7" max="7" width="10.7109375" style="320" customWidth="1"/>
    <col min="8" max="67" width="3.00390625" style="382" customWidth="1"/>
    <col min="68" max="68" width="1.7109375" style="382" customWidth="1"/>
    <col min="69" max="206" width="11.57421875" style="383" customWidth="1"/>
    <col min="207" max="16384" width="11.421875" style="382" customWidth="1"/>
  </cols>
  <sheetData>
    <row r="1" spans="1:68" ht="21" customHeight="1" thickBot="1">
      <c r="A1" s="530" t="s">
        <v>123</v>
      </c>
      <c r="B1" s="530"/>
      <c r="C1" s="530"/>
      <c r="D1" s="530"/>
      <c r="E1" s="530"/>
      <c r="F1" s="530"/>
      <c r="G1" s="531"/>
      <c r="H1" s="546">
        <v>2016</v>
      </c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J1" s="547"/>
      <c r="BK1" s="547"/>
      <c r="BL1" s="547"/>
      <c r="BM1" s="547"/>
      <c r="BN1" s="547"/>
      <c r="BO1" s="548"/>
      <c r="BP1" s="385"/>
    </row>
    <row r="2" spans="1:203" s="384" customFormat="1" ht="24.75" customHeight="1" thickBot="1">
      <c r="A2" s="496" t="s">
        <v>113</v>
      </c>
      <c r="B2" s="496" t="s">
        <v>52</v>
      </c>
      <c r="C2" s="497" t="s">
        <v>121</v>
      </c>
      <c r="D2" s="497" t="s">
        <v>114</v>
      </c>
      <c r="E2" s="498" t="s">
        <v>115</v>
      </c>
      <c r="F2" s="496" t="s">
        <v>116</v>
      </c>
      <c r="G2" s="498" t="s">
        <v>122</v>
      </c>
      <c r="H2" s="551" t="s">
        <v>105</v>
      </c>
      <c r="I2" s="539"/>
      <c r="J2" s="539"/>
      <c r="K2" s="539"/>
      <c r="L2" s="539"/>
      <c r="M2" s="536" t="s">
        <v>106</v>
      </c>
      <c r="N2" s="537"/>
      <c r="O2" s="537"/>
      <c r="P2" s="537"/>
      <c r="Q2" s="538"/>
      <c r="R2" s="539" t="s">
        <v>107</v>
      </c>
      <c r="S2" s="539"/>
      <c r="T2" s="539"/>
      <c r="U2" s="539"/>
      <c r="V2" s="540"/>
      <c r="W2" s="541" t="s">
        <v>32</v>
      </c>
      <c r="X2" s="542"/>
      <c r="Y2" s="542"/>
      <c r="Z2" s="542"/>
      <c r="AA2" s="543"/>
      <c r="AB2" s="550" t="s">
        <v>108</v>
      </c>
      <c r="AC2" s="539"/>
      <c r="AD2" s="539"/>
      <c r="AE2" s="539"/>
      <c r="AF2" s="539"/>
      <c r="AG2" s="541" t="s">
        <v>109</v>
      </c>
      <c r="AH2" s="542"/>
      <c r="AI2" s="542"/>
      <c r="AJ2" s="542"/>
      <c r="AK2" s="543"/>
      <c r="AL2" s="550" t="s">
        <v>110</v>
      </c>
      <c r="AM2" s="539"/>
      <c r="AN2" s="539"/>
      <c r="AO2" s="539"/>
      <c r="AP2" s="540"/>
      <c r="AQ2" s="542" t="s">
        <v>36</v>
      </c>
      <c r="AR2" s="542"/>
      <c r="AS2" s="542"/>
      <c r="AT2" s="542"/>
      <c r="AU2" s="543"/>
      <c r="AV2" s="539" t="s">
        <v>37</v>
      </c>
      <c r="AW2" s="539"/>
      <c r="AX2" s="539"/>
      <c r="AY2" s="539"/>
      <c r="AZ2" s="540"/>
      <c r="BA2" s="541" t="s">
        <v>111</v>
      </c>
      <c r="BB2" s="542"/>
      <c r="BC2" s="542"/>
      <c r="BD2" s="542"/>
      <c r="BE2" s="543"/>
      <c r="BF2" s="539" t="s">
        <v>39</v>
      </c>
      <c r="BG2" s="539"/>
      <c r="BH2" s="539"/>
      <c r="BI2" s="539"/>
      <c r="BJ2" s="540"/>
      <c r="BK2" s="541" t="s">
        <v>112</v>
      </c>
      <c r="BL2" s="542"/>
      <c r="BM2" s="542"/>
      <c r="BN2" s="542"/>
      <c r="BO2" s="549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</row>
    <row r="3" spans="1:203" s="388" customFormat="1" ht="13.5" customHeight="1">
      <c r="A3" s="391" t="s">
        <v>117</v>
      </c>
      <c r="B3" s="401"/>
      <c r="C3" s="401"/>
      <c r="D3" s="450"/>
      <c r="E3" s="447"/>
      <c r="F3" s="448"/>
      <c r="G3" s="449"/>
      <c r="H3" s="391"/>
      <c r="I3" s="402"/>
      <c r="J3" s="402"/>
      <c r="K3" s="402"/>
      <c r="L3" s="402"/>
      <c r="M3" s="402"/>
      <c r="N3" s="402"/>
      <c r="O3" s="402"/>
      <c r="P3" s="402"/>
      <c r="Q3" s="402"/>
      <c r="R3" s="403"/>
      <c r="S3" s="403"/>
      <c r="T3" s="403"/>
      <c r="U3" s="403"/>
      <c r="V3" s="403"/>
      <c r="W3" s="403"/>
      <c r="X3" s="403"/>
      <c r="Y3" s="403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3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3"/>
      <c r="AY3" s="402"/>
      <c r="AZ3" s="403"/>
      <c r="BA3" s="402"/>
      <c r="BB3" s="402"/>
      <c r="BC3" s="404"/>
      <c r="BD3" s="403"/>
      <c r="BE3" s="402"/>
      <c r="BF3" s="402"/>
      <c r="BG3" s="402"/>
      <c r="BH3" s="403"/>
      <c r="BI3" s="402"/>
      <c r="BJ3" s="402"/>
      <c r="BK3" s="402"/>
      <c r="BL3" s="402"/>
      <c r="BM3" s="403"/>
      <c r="BN3" s="402"/>
      <c r="BO3" s="405"/>
      <c r="BP3" s="392"/>
      <c r="BQ3" s="392"/>
      <c r="BR3" s="392"/>
      <c r="BS3" s="392"/>
      <c r="BT3" s="392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7"/>
      <c r="EH3" s="387"/>
      <c r="EI3" s="387"/>
      <c r="EJ3" s="387"/>
      <c r="EK3" s="387"/>
      <c r="EL3" s="387"/>
      <c r="EM3" s="387"/>
      <c r="EN3" s="387"/>
      <c r="EO3" s="387"/>
      <c r="EP3" s="387"/>
      <c r="EQ3" s="387"/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7"/>
      <c r="FL3" s="387"/>
      <c r="FM3" s="387"/>
      <c r="FN3" s="387"/>
      <c r="FO3" s="387"/>
      <c r="FP3" s="387"/>
      <c r="FQ3" s="387"/>
      <c r="FR3" s="387"/>
      <c r="FS3" s="387"/>
      <c r="FT3" s="387"/>
      <c r="FU3" s="387"/>
      <c r="FV3" s="387"/>
      <c r="FW3" s="387"/>
      <c r="FX3" s="387"/>
      <c r="FY3" s="387"/>
      <c r="FZ3" s="387"/>
      <c r="GA3" s="387"/>
      <c r="GB3" s="387"/>
      <c r="GC3" s="387"/>
      <c r="GD3" s="387"/>
      <c r="GE3" s="387"/>
      <c r="GF3" s="387"/>
      <c r="GG3" s="387"/>
      <c r="GH3" s="387"/>
      <c r="GI3" s="387"/>
      <c r="GJ3" s="387"/>
      <c r="GK3" s="387"/>
      <c r="GL3" s="387"/>
      <c r="GM3" s="387"/>
      <c r="GN3" s="387"/>
      <c r="GO3" s="387"/>
      <c r="GP3" s="387"/>
      <c r="GQ3" s="387"/>
      <c r="GR3" s="387"/>
      <c r="GS3" s="387"/>
      <c r="GT3" s="387"/>
      <c r="GU3" s="387"/>
    </row>
    <row r="4" spans="1:203" s="388" customFormat="1" ht="13.5" customHeight="1">
      <c r="A4" s="464"/>
      <c r="B4" s="456"/>
      <c r="C4" s="456"/>
      <c r="D4" s="457"/>
      <c r="E4" s="466"/>
      <c r="F4" s="451"/>
      <c r="G4" s="452"/>
      <c r="H4" s="442"/>
      <c r="I4" s="406"/>
      <c r="J4" s="406"/>
      <c r="K4" s="406"/>
      <c r="L4" s="407"/>
      <c r="M4" s="411"/>
      <c r="N4" s="406"/>
      <c r="O4" s="406"/>
      <c r="P4" s="406"/>
      <c r="Q4" s="407"/>
      <c r="R4" s="411"/>
      <c r="S4" s="406"/>
      <c r="T4" s="406"/>
      <c r="U4" s="406"/>
      <c r="V4" s="407"/>
      <c r="W4" s="411"/>
      <c r="X4" s="406"/>
      <c r="Y4" s="406"/>
      <c r="Z4" s="406"/>
      <c r="AA4" s="407"/>
      <c r="AB4" s="411"/>
      <c r="AC4" s="406"/>
      <c r="AD4" s="406"/>
      <c r="AE4" s="406"/>
      <c r="AF4" s="407"/>
      <c r="AG4" s="411"/>
      <c r="AH4" s="406"/>
      <c r="AI4" s="406"/>
      <c r="AJ4" s="406"/>
      <c r="AK4" s="407"/>
      <c r="AL4" s="411"/>
      <c r="AM4" s="406"/>
      <c r="AN4" s="406"/>
      <c r="AO4" s="406"/>
      <c r="AP4" s="407"/>
      <c r="AQ4" s="411"/>
      <c r="AR4" s="406"/>
      <c r="AS4" s="406"/>
      <c r="AT4" s="406"/>
      <c r="AU4" s="407"/>
      <c r="AV4" s="411"/>
      <c r="AW4" s="406"/>
      <c r="AX4" s="406"/>
      <c r="AY4" s="406"/>
      <c r="AZ4" s="407"/>
      <c r="BA4" s="411"/>
      <c r="BB4" s="406"/>
      <c r="BC4" s="443"/>
      <c r="BD4" s="406"/>
      <c r="BE4" s="407"/>
      <c r="BF4" s="411"/>
      <c r="BG4" s="406"/>
      <c r="BH4" s="406"/>
      <c r="BI4" s="406"/>
      <c r="BJ4" s="407"/>
      <c r="BK4" s="411"/>
      <c r="BL4" s="406"/>
      <c r="BM4" s="406"/>
      <c r="BN4" s="406"/>
      <c r="BO4" s="444"/>
      <c r="BP4" s="392"/>
      <c r="BQ4" s="392"/>
      <c r="BR4" s="392"/>
      <c r="BS4" s="392"/>
      <c r="BT4" s="392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387"/>
      <c r="FS4" s="387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7"/>
      <c r="GF4" s="387"/>
      <c r="GG4" s="387"/>
      <c r="GH4" s="387"/>
      <c r="GI4" s="387"/>
      <c r="GJ4" s="387"/>
      <c r="GK4" s="387"/>
      <c r="GL4" s="387"/>
      <c r="GM4" s="387"/>
      <c r="GN4" s="387"/>
      <c r="GO4" s="387"/>
      <c r="GP4" s="387"/>
      <c r="GQ4" s="387"/>
      <c r="GR4" s="387"/>
      <c r="GS4" s="387"/>
      <c r="GT4" s="387"/>
      <c r="GU4" s="387"/>
    </row>
    <row r="5" spans="1:203" s="388" customFormat="1" ht="13.5" customHeight="1">
      <c r="A5" s="464"/>
      <c r="B5" s="456"/>
      <c r="C5" s="456"/>
      <c r="D5" s="457"/>
      <c r="E5" s="466"/>
      <c r="F5" s="451"/>
      <c r="G5" s="452"/>
      <c r="H5" s="442"/>
      <c r="I5" s="406"/>
      <c r="J5" s="406"/>
      <c r="K5" s="406"/>
      <c r="L5" s="407"/>
      <c r="M5" s="411"/>
      <c r="N5" s="406"/>
      <c r="O5" s="406"/>
      <c r="P5" s="406"/>
      <c r="Q5" s="407"/>
      <c r="R5" s="411"/>
      <c r="S5" s="406"/>
      <c r="T5" s="406"/>
      <c r="U5" s="406"/>
      <c r="V5" s="407"/>
      <c r="W5" s="411"/>
      <c r="X5" s="406"/>
      <c r="Y5" s="406"/>
      <c r="Z5" s="406"/>
      <c r="AA5" s="407"/>
      <c r="AB5" s="411"/>
      <c r="AC5" s="406"/>
      <c r="AD5" s="406"/>
      <c r="AE5" s="406"/>
      <c r="AF5" s="407"/>
      <c r="AG5" s="411"/>
      <c r="AH5" s="406"/>
      <c r="AI5" s="406"/>
      <c r="AJ5" s="406"/>
      <c r="AK5" s="407"/>
      <c r="AL5" s="411"/>
      <c r="AM5" s="406"/>
      <c r="AN5" s="406"/>
      <c r="AO5" s="406"/>
      <c r="AP5" s="407"/>
      <c r="AQ5" s="411"/>
      <c r="AR5" s="406"/>
      <c r="AS5" s="406"/>
      <c r="AT5" s="406"/>
      <c r="AU5" s="407"/>
      <c r="AV5" s="411"/>
      <c r="AW5" s="406"/>
      <c r="AX5" s="406"/>
      <c r="AY5" s="406"/>
      <c r="AZ5" s="407"/>
      <c r="BA5" s="411"/>
      <c r="BB5" s="406"/>
      <c r="BC5" s="406"/>
      <c r="BD5" s="406"/>
      <c r="BE5" s="407"/>
      <c r="BF5" s="411"/>
      <c r="BG5" s="406"/>
      <c r="BH5" s="406"/>
      <c r="BI5" s="406"/>
      <c r="BJ5" s="407"/>
      <c r="BK5" s="411"/>
      <c r="BL5" s="406"/>
      <c r="BM5" s="406"/>
      <c r="BN5" s="406"/>
      <c r="BO5" s="444"/>
      <c r="BP5" s="392"/>
      <c r="BQ5" s="392"/>
      <c r="BR5" s="392"/>
      <c r="BS5" s="392"/>
      <c r="BT5" s="392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7"/>
      <c r="FL5" s="387"/>
      <c r="FM5" s="387"/>
      <c r="FN5" s="387"/>
      <c r="FO5" s="387"/>
      <c r="FP5" s="387"/>
      <c r="FQ5" s="387"/>
      <c r="FR5" s="387"/>
      <c r="FS5" s="387"/>
      <c r="FT5" s="387"/>
      <c r="FU5" s="387"/>
      <c r="FV5" s="387"/>
      <c r="FW5" s="387"/>
      <c r="FX5" s="387"/>
      <c r="FY5" s="387"/>
      <c r="FZ5" s="387"/>
      <c r="GA5" s="387"/>
      <c r="GB5" s="387"/>
      <c r="GC5" s="387"/>
      <c r="GD5" s="387"/>
      <c r="GE5" s="387"/>
      <c r="GF5" s="387"/>
      <c r="GG5" s="387"/>
      <c r="GH5" s="387"/>
      <c r="GI5" s="387"/>
      <c r="GJ5" s="387"/>
      <c r="GK5" s="387"/>
      <c r="GL5" s="387"/>
      <c r="GM5" s="387"/>
      <c r="GN5" s="387"/>
      <c r="GO5" s="387"/>
      <c r="GP5" s="387"/>
      <c r="GQ5" s="387"/>
      <c r="GR5" s="387"/>
      <c r="GS5" s="387"/>
      <c r="GT5" s="387"/>
      <c r="GU5" s="387"/>
    </row>
    <row r="6" spans="1:72" s="387" customFormat="1" ht="13.5" customHeight="1">
      <c r="A6" s="416" t="s">
        <v>104</v>
      </c>
      <c r="B6" s="401"/>
      <c r="C6" s="401"/>
      <c r="D6" s="450"/>
      <c r="E6" s="447"/>
      <c r="F6" s="448"/>
      <c r="G6" s="449"/>
      <c r="H6" s="493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94"/>
      <c r="BP6" s="392"/>
      <c r="BQ6" s="392"/>
      <c r="BR6" s="392"/>
      <c r="BS6" s="392"/>
      <c r="BT6" s="392"/>
    </row>
    <row r="7" spans="1:203" s="388" customFormat="1" ht="13.5" customHeight="1">
      <c r="A7" s="464"/>
      <c r="B7" s="456"/>
      <c r="C7" s="456"/>
      <c r="D7" s="458"/>
      <c r="E7" s="462"/>
      <c r="F7" s="463"/>
      <c r="G7" s="453"/>
      <c r="H7" s="442"/>
      <c r="I7" s="406"/>
      <c r="J7" s="406"/>
      <c r="K7" s="406"/>
      <c r="L7" s="407"/>
      <c r="M7" s="411"/>
      <c r="N7" s="406"/>
      <c r="O7" s="406"/>
      <c r="P7" s="406"/>
      <c r="Q7" s="407"/>
      <c r="R7" s="411"/>
      <c r="S7" s="406"/>
      <c r="T7" s="406"/>
      <c r="U7" s="406"/>
      <c r="V7" s="407"/>
      <c r="W7" s="411"/>
      <c r="X7" s="406"/>
      <c r="Y7" s="406"/>
      <c r="Z7" s="406"/>
      <c r="AA7" s="407"/>
      <c r="AB7" s="411"/>
      <c r="AC7" s="406"/>
      <c r="AD7" s="406"/>
      <c r="AE7" s="406"/>
      <c r="AF7" s="407"/>
      <c r="AG7" s="411"/>
      <c r="AH7" s="406"/>
      <c r="AI7" s="406"/>
      <c r="AJ7" s="406"/>
      <c r="AK7" s="407"/>
      <c r="AL7" s="411"/>
      <c r="AM7" s="406"/>
      <c r="AN7" s="406"/>
      <c r="AO7" s="406"/>
      <c r="AP7" s="407"/>
      <c r="AQ7" s="411"/>
      <c r="AR7" s="406"/>
      <c r="AS7" s="406"/>
      <c r="AT7" s="406"/>
      <c r="AU7" s="407"/>
      <c r="AV7" s="411"/>
      <c r="AW7" s="406"/>
      <c r="AX7" s="406"/>
      <c r="AY7" s="406"/>
      <c r="AZ7" s="407"/>
      <c r="BA7" s="411"/>
      <c r="BB7" s="406"/>
      <c r="BC7" s="406"/>
      <c r="BD7" s="406"/>
      <c r="BE7" s="407"/>
      <c r="BF7" s="411"/>
      <c r="BG7" s="406"/>
      <c r="BH7" s="406"/>
      <c r="BI7" s="406"/>
      <c r="BJ7" s="407"/>
      <c r="BK7" s="411"/>
      <c r="BL7" s="406"/>
      <c r="BM7" s="406"/>
      <c r="BN7" s="406"/>
      <c r="BO7" s="444"/>
      <c r="BP7" s="392"/>
      <c r="BQ7" s="392"/>
      <c r="BR7" s="392"/>
      <c r="BS7" s="392"/>
      <c r="BT7" s="392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7"/>
      <c r="DW7" s="387"/>
      <c r="DX7" s="387"/>
      <c r="DY7" s="387"/>
      <c r="DZ7" s="387"/>
      <c r="EA7" s="387"/>
      <c r="EB7" s="387"/>
      <c r="EC7" s="387"/>
      <c r="ED7" s="387"/>
      <c r="EE7" s="387"/>
      <c r="EF7" s="387"/>
      <c r="EG7" s="387"/>
      <c r="EH7" s="387"/>
      <c r="EI7" s="387"/>
      <c r="EJ7" s="387"/>
      <c r="EK7" s="387"/>
      <c r="EL7" s="387"/>
      <c r="EM7" s="387"/>
      <c r="EN7" s="387"/>
      <c r="EO7" s="387"/>
      <c r="EP7" s="387"/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7"/>
      <c r="FL7" s="387"/>
      <c r="FM7" s="387"/>
      <c r="FN7" s="387"/>
      <c r="FO7" s="387"/>
      <c r="FP7" s="387"/>
      <c r="FQ7" s="387"/>
      <c r="FR7" s="387"/>
      <c r="FS7" s="387"/>
      <c r="FT7" s="387"/>
      <c r="FU7" s="387"/>
      <c r="FV7" s="387"/>
      <c r="FW7" s="387"/>
      <c r="FX7" s="387"/>
      <c r="FY7" s="387"/>
      <c r="FZ7" s="387"/>
      <c r="GA7" s="387"/>
      <c r="GB7" s="387"/>
      <c r="GC7" s="387"/>
      <c r="GD7" s="387"/>
      <c r="GE7" s="387"/>
      <c r="GF7" s="387"/>
      <c r="GG7" s="387"/>
      <c r="GH7" s="387"/>
      <c r="GI7" s="387"/>
      <c r="GJ7" s="387"/>
      <c r="GK7" s="387"/>
      <c r="GL7" s="387"/>
      <c r="GM7" s="387"/>
      <c r="GN7" s="387"/>
      <c r="GO7" s="387"/>
      <c r="GP7" s="387"/>
      <c r="GQ7" s="387"/>
      <c r="GR7" s="387"/>
      <c r="GS7" s="387"/>
      <c r="GT7" s="387"/>
      <c r="GU7" s="387"/>
    </row>
    <row r="8" spans="1:203" s="388" customFormat="1" ht="13.5" customHeight="1">
      <c r="A8" s="464"/>
      <c r="B8" s="461"/>
      <c r="C8" s="461"/>
      <c r="D8" s="458"/>
      <c r="E8" s="462"/>
      <c r="F8" s="463"/>
      <c r="G8" s="453"/>
      <c r="H8" s="442"/>
      <c r="I8" s="406"/>
      <c r="J8" s="406"/>
      <c r="K8" s="406"/>
      <c r="L8" s="407"/>
      <c r="M8" s="411"/>
      <c r="N8" s="406"/>
      <c r="O8" s="406"/>
      <c r="P8" s="406"/>
      <c r="Q8" s="407"/>
      <c r="R8" s="411"/>
      <c r="S8" s="406"/>
      <c r="T8" s="406"/>
      <c r="U8" s="406"/>
      <c r="V8" s="407"/>
      <c r="W8" s="411"/>
      <c r="X8" s="406"/>
      <c r="Y8" s="406"/>
      <c r="Z8" s="406"/>
      <c r="AA8" s="407"/>
      <c r="AB8" s="411"/>
      <c r="AC8" s="406"/>
      <c r="AD8" s="406"/>
      <c r="AE8" s="406"/>
      <c r="AF8" s="407"/>
      <c r="AG8" s="411"/>
      <c r="AH8" s="406"/>
      <c r="AI8" s="406"/>
      <c r="AJ8" s="406"/>
      <c r="AK8" s="407"/>
      <c r="AL8" s="411"/>
      <c r="AM8" s="406"/>
      <c r="AN8" s="406"/>
      <c r="AO8" s="406"/>
      <c r="AP8" s="407"/>
      <c r="AQ8" s="411"/>
      <c r="AR8" s="406"/>
      <c r="AS8" s="406"/>
      <c r="AT8" s="406"/>
      <c r="AU8" s="407"/>
      <c r="AV8" s="411"/>
      <c r="AW8" s="406"/>
      <c r="AX8" s="406"/>
      <c r="AY8" s="406"/>
      <c r="AZ8" s="407"/>
      <c r="BA8" s="411"/>
      <c r="BB8" s="406"/>
      <c r="BC8" s="406"/>
      <c r="BD8" s="406"/>
      <c r="BE8" s="407"/>
      <c r="BF8" s="411"/>
      <c r="BG8" s="406"/>
      <c r="BH8" s="406"/>
      <c r="BI8" s="406"/>
      <c r="BJ8" s="407"/>
      <c r="BK8" s="411"/>
      <c r="BL8" s="406"/>
      <c r="BM8" s="406"/>
      <c r="BN8" s="406"/>
      <c r="BO8" s="444"/>
      <c r="BP8" s="392"/>
      <c r="BQ8" s="392"/>
      <c r="BR8" s="392"/>
      <c r="BS8" s="392"/>
      <c r="BT8" s="392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87"/>
      <c r="DU8" s="387"/>
      <c r="DV8" s="387"/>
      <c r="DW8" s="387"/>
      <c r="DX8" s="387"/>
      <c r="DY8" s="387"/>
      <c r="DZ8" s="387"/>
      <c r="EA8" s="387"/>
      <c r="EB8" s="387"/>
      <c r="EC8" s="387"/>
      <c r="ED8" s="387"/>
      <c r="EE8" s="387"/>
      <c r="EF8" s="387"/>
      <c r="EG8" s="387"/>
      <c r="EH8" s="387"/>
      <c r="EI8" s="387"/>
      <c r="EJ8" s="387"/>
      <c r="EK8" s="387"/>
      <c r="EL8" s="387"/>
      <c r="EM8" s="387"/>
      <c r="EN8" s="387"/>
      <c r="EO8" s="387"/>
      <c r="EP8" s="387"/>
      <c r="EQ8" s="387"/>
      <c r="ER8" s="387"/>
      <c r="ES8" s="387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7"/>
      <c r="FL8" s="387"/>
      <c r="FM8" s="387"/>
      <c r="FN8" s="387"/>
      <c r="FO8" s="387"/>
      <c r="FP8" s="387"/>
      <c r="FQ8" s="387"/>
      <c r="FR8" s="387"/>
      <c r="FS8" s="387"/>
      <c r="FT8" s="387"/>
      <c r="FU8" s="387"/>
      <c r="FV8" s="387"/>
      <c r="FW8" s="387"/>
      <c r="FX8" s="387"/>
      <c r="FY8" s="387"/>
      <c r="FZ8" s="387"/>
      <c r="GA8" s="387"/>
      <c r="GB8" s="387"/>
      <c r="GC8" s="387"/>
      <c r="GD8" s="387"/>
      <c r="GE8" s="387"/>
      <c r="GF8" s="387"/>
      <c r="GG8" s="387"/>
      <c r="GH8" s="387"/>
      <c r="GI8" s="387"/>
      <c r="GJ8" s="387"/>
      <c r="GK8" s="387"/>
      <c r="GL8" s="387"/>
      <c r="GM8" s="387"/>
      <c r="GN8" s="387"/>
      <c r="GO8" s="387"/>
      <c r="GP8" s="387"/>
      <c r="GQ8" s="387"/>
      <c r="GR8" s="387"/>
      <c r="GS8" s="387"/>
      <c r="GT8" s="387"/>
      <c r="GU8" s="387"/>
    </row>
    <row r="9" spans="1:72" s="387" customFormat="1" ht="13.5" customHeight="1">
      <c r="A9" s="479" t="s">
        <v>118</v>
      </c>
      <c r="B9" s="480"/>
      <c r="C9" s="480"/>
      <c r="D9" s="480"/>
      <c r="E9" s="481"/>
      <c r="F9" s="482"/>
      <c r="G9" s="483"/>
      <c r="H9" s="391"/>
      <c r="I9" s="402"/>
      <c r="J9" s="402"/>
      <c r="K9" s="402"/>
      <c r="L9" s="402"/>
      <c r="M9" s="402"/>
      <c r="N9" s="402"/>
      <c r="O9" s="402"/>
      <c r="P9" s="402"/>
      <c r="Q9" s="402"/>
      <c r="R9" s="403"/>
      <c r="S9" s="403"/>
      <c r="T9" s="403"/>
      <c r="U9" s="403"/>
      <c r="V9" s="403"/>
      <c r="W9" s="403"/>
      <c r="X9" s="403"/>
      <c r="Y9" s="403"/>
      <c r="Z9" s="402"/>
      <c r="AA9" s="417"/>
      <c r="AB9" s="402"/>
      <c r="AC9" s="402"/>
      <c r="AD9" s="402"/>
      <c r="AE9" s="402"/>
      <c r="AF9" s="402"/>
      <c r="AG9" s="402"/>
      <c r="AH9" s="402"/>
      <c r="AI9" s="402"/>
      <c r="AJ9" s="402"/>
      <c r="AK9" s="403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3"/>
      <c r="AY9" s="402"/>
      <c r="AZ9" s="403"/>
      <c r="BA9" s="402"/>
      <c r="BB9" s="402"/>
      <c r="BC9" s="402"/>
      <c r="BD9" s="403"/>
      <c r="BE9" s="402"/>
      <c r="BF9" s="402"/>
      <c r="BG9" s="402"/>
      <c r="BH9" s="403"/>
      <c r="BI9" s="402"/>
      <c r="BJ9" s="402"/>
      <c r="BK9" s="402"/>
      <c r="BL9" s="402"/>
      <c r="BM9" s="403"/>
      <c r="BN9" s="402"/>
      <c r="BO9" s="405"/>
      <c r="BP9" s="392"/>
      <c r="BQ9" s="392"/>
      <c r="BR9" s="392"/>
      <c r="BS9" s="392"/>
      <c r="BT9" s="392"/>
    </row>
    <row r="10" spans="1:72" s="387" customFormat="1" ht="13.5" customHeight="1">
      <c r="A10" s="468"/>
      <c r="B10" s="454"/>
      <c r="C10" s="454"/>
      <c r="D10" s="454"/>
      <c r="E10" s="469"/>
      <c r="F10" s="463"/>
      <c r="G10" s="453">
        <f>E10*F10</f>
        <v>0</v>
      </c>
      <c r="H10" s="486"/>
      <c r="I10" s="487"/>
      <c r="J10" s="487"/>
      <c r="K10" s="487"/>
      <c r="L10" s="446"/>
      <c r="M10" s="488"/>
      <c r="N10" s="487"/>
      <c r="O10" s="487"/>
      <c r="P10" s="487"/>
      <c r="Q10" s="446"/>
      <c r="R10" s="489"/>
      <c r="S10" s="415"/>
      <c r="T10" s="415"/>
      <c r="U10" s="415"/>
      <c r="V10" s="484"/>
      <c r="W10" s="485"/>
      <c r="X10" s="415"/>
      <c r="Y10" s="415"/>
      <c r="Z10" s="415"/>
      <c r="AA10" s="484"/>
      <c r="AB10" s="485"/>
      <c r="AC10" s="415"/>
      <c r="AD10" s="415"/>
      <c r="AE10" s="415"/>
      <c r="AF10" s="484"/>
      <c r="AG10" s="485"/>
      <c r="AH10" s="415"/>
      <c r="AI10" s="415"/>
      <c r="AJ10" s="415"/>
      <c r="AK10" s="484"/>
      <c r="AL10" s="485"/>
      <c r="AM10" s="415"/>
      <c r="AN10" s="415"/>
      <c r="AO10" s="415"/>
      <c r="AP10" s="484"/>
      <c r="AQ10" s="485"/>
      <c r="AR10" s="415"/>
      <c r="AS10" s="415"/>
      <c r="AT10" s="415"/>
      <c r="AU10" s="484"/>
      <c r="AV10" s="488"/>
      <c r="AW10" s="487"/>
      <c r="AX10" s="490"/>
      <c r="AY10" s="487"/>
      <c r="AZ10" s="491"/>
      <c r="BA10" s="488"/>
      <c r="BB10" s="487"/>
      <c r="BC10" s="487"/>
      <c r="BD10" s="490"/>
      <c r="BE10" s="446"/>
      <c r="BF10" s="488"/>
      <c r="BG10" s="487"/>
      <c r="BH10" s="490"/>
      <c r="BI10" s="487"/>
      <c r="BJ10" s="446"/>
      <c r="BK10" s="488"/>
      <c r="BL10" s="487"/>
      <c r="BM10" s="490"/>
      <c r="BN10" s="487"/>
      <c r="BO10" s="492"/>
      <c r="BP10" s="392"/>
      <c r="BQ10" s="392"/>
      <c r="BR10" s="392"/>
      <c r="BS10" s="392"/>
      <c r="BT10" s="392"/>
    </row>
    <row r="11" spans="1:72" s="387" customFormat="1" ht="13.5" customHeight="1">
      <c r="A11" s="460"/>
      <c r="B11" s="457"/>
      <c r="C11" s="455"/>
      <c r="D11" s="455"/>
      <c r="E11" s="459"/>
      <c r="F11" s="463"/>
      <c r="G11" s="453">
        <f>E11*F11</f>
        <v>0</v>
      </c>
      <c r="H11" s="393"/>
      <c r="I11" s="394"/>
      <c r="J11" s="394"/>
      <c r="K11" s="394"/>
      <c r="L11" s="395"/>
      <c r="M11" s="396"/>
      <c r="N11" s="394"/>
      <c r="O11" s="394"/>
      <c r="P11" s="394"/>
      <c r="Q11" s="395"/>
      <c r="R11" s="399"/>
      <c r="S11" s="412"/>
      <c r="T11" s="412"/>
      <c r="U11" s="412"/>
      <c r="V11" s="414"/>
      <c r="W11" s="413"/>
      <c r="X11" s="412"/>
      <c r="Y11" s="412"/>
      <c r="Z11" s="412"/>
      <c r="AA11" s="414"/>
      <c r="AB11" s="413"/>
      <c r="AC11" s="412"/>
      <c r="AD11" s="412"/>
      <c r="AE11" s="412"/>
      <c r="AF11" s="414"/>
      <c r="AG11" s="413"/>
      <c r="AH11" s="412"/>
      <c r="AI11" s="412"/>
      <c r="AJ11" s="412"/>
      <c r="AK11" s="414"/>
      <c r="AL11" s="413"/>
      <c r="AM11" s="412"/>
      <c r="AN11" s="412"/>
      <c r="AO11" s="412"/>
      <c r="AP11" s="414"/>
      <c r="AQ11" s="413"/>
      <c r="AR11" s="412"/>
      <c r="AS11" s="412"/>
      <c r="AT11" s="412"/>
      <c r="AU11" s="414"/>
      <c r="AV11" s="396"/>
      <c r="AW11" s="394"/>
      <c r="AX11" s="397"/>
      <c r="AY11" s="394"/>
      <c r="AZ11" s="398"/>
      <c r="BA11" s="396"/>
      <c r="BB11" s="394"/>
      <c r="BC11" s="394"/>
      <c r="BD11" s="397"/>
      <c r="BE11" s="395"/>
      <c r="BF11" s="396"/>
      <c r="BG11" s="394"/>
      <c r="BH11" s="397"/>
      <c r="BI11" s="394"/>
      <c r="BJ11" s="395"/>
      <c r="BK11" s="396"/>
      <c r="BL11" s="394"/>
      <c r="BM11" s="397"/>
      <c r="BN11" s="394"/>
      <c r="BO11" s="400"/>
      <c r="BP11" s="392"/>
      <c r="BQ11" s="392"/>
      <c r="BR11" s="392"/>
      <c r="BS11" s="392"/>
      <c r="BT11" s="392"/>
    </row>
    <row r="12" spans="1:72" s="387" customFormat="1" ht="13.5" customHeight="1">
      <c r="A12" s="479" t="s">
        <v>119</v>
      </c>
      <c r="B12" s="480"/>
      <c r="C12" s="480"/>
      <c r="D12" s="480"/>
      <c r="E12" s="481"/>
      <c r="F12" s="482"/>
      <c r="G12" s="483"/>
      <c r="H12" s="391"/>
      <c r="I12" s="402"/>
      <c r="J12" s="402"/>
      <c r="K12" s="402"/>
      <c r="L12" s="402"/>
      <c r="M12" s="402"/>
      <c r="N12" s="402"/>
      <c r="O12" s="402"/>
      <c r="P12" s="402"/>
      <c r="Q12" s="402"/>
      <c r="R12" s="403"/>
      <c r="S12" s="403"/>
      <c r="T12" s="403"/>
      <c r="U12" s="403"/>
      <c r="V12" s="403"/>
      <c r="W12" s="403"/>
      <c r="X12" s="403"/>
      <c r="Y12" s="403"/>
      <c r="Z12" s="402"/>
      <c r="AA12" s="417"/>
      <c r="AB12" s="402"/>
      <c r="AC12" s="402"/>
      <c r="AD12" s="402"/>
      <c r="AE12" s="402"/>
      <c r="AF12" s="402"/>
      <c r="AG12" s="402"/>
      <c r="AH12" s="402"/>
      <c r="AI12" s="402"/>
      <c r="AJ12" s="402"/>
      <c r="AK12" s="403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3"/>
      <c r="AY12" s="402"/>
      <c r="AZ12" s="403"/>
      <c r="BA12" s="402"/>
      <c r="BB12" s="402"/>
      <c r="BC12" s="402"/>
      <c r="BD12" s="403"/>
      <c r="BE12" s="402"/>
      <c r="BF12" s="402"/>
      <c r="BG12" s="402"/>
      <c r="BH12" s="403"/>
      <c r="BI12" s="402"/>
      <c r="BJ12" s="402"/>
      <c r="BK12" s="402"/>
      <c r="BL12" s="402"/>
      <c r="BM12" s="403"/>
      <c r="BN12" s="402"/>
      <c r="BO12" s="405"/>
      <c r="BP12" s="392"/>
      <c r="BQ12" s="392"/>
      <c r="BR12" s="392"/>
      <c r="BS12" s="392"/>
      <c r="BT12" s="392"/>
    </row>
    <row r="13" spans="1:102" s="387" customFormat="1" ht="13.5" customHeight="1">
      <c r="A13" s="464"/>
      <c r="B13" s="456"/>
      <c r="C13" s="456"/>
      <c r="D13" s="458"/>
      <c r="E13" s="462"/>
      <c r="F13" s="463"/>
      <c r="G13" s="453"/>
      <c r="H13" s="475"/>
      <c r="I13" s="476"/>
      <c r="J13" s="476"/>
      <c r="K13" s="476"/>
      <c r="L13" s="477"/>
      <c r="M13" s="478"/>
      <c r="N13" s="476"/>
      <c r="O13" s="476"/>
      <c r="P13" s="476"/>
      <c r="Q13" s="477"/>
      <c r="R13" s="411"/>
      <c r="S13" s="406"/>
      <c r="T13" s="406"/>
      <c r="U13" s="406"/>
      <c r="V13" s="407"/>
      <c r="W13" s="411"/>
      <c r="X13" s="406"/>
      <c r="Y13" s="406"/>
      <c r="Z13" s="406"/>
      <c r="AA13" s="407"/>
      <c r="AB13" s="411"/>
      <c r="AC13" s="406"/>
      <c r="AD13" s="406"/>
      <c r="AE13" s="406"/>
      <c r="AF13" s="407"/>
      <c r="AG13" s="411"/>
      <c r="AH13" s="406"/>
      <c r="AI13" s="406"/>
      <c r="AJ13" s="406"/>
      <c r="AK13" s="407"/>
      <c r="AL13" s="411"/>
      <c r="AM13" s="406"/>
      <c r="AN13" s="406"/>
      <c r="AO13" s="406"/>
      <c r="AP13" s="407"/>
      <c r="AQ13" s="411"/>
      <c r="AR13" s="406"/>
      <c r="AS13" s="406"/>
      <c r="AT13" s="406"/>
      <c r="AU13" s="407"/>
      <c r="AV13" s="411"/>
      <c r="AW13" s="406"/>
      <c r="AX13" s="406"/>
      <c r="AY13" s="406"/>
      <c r="AZ13" s="407"/>
      <c r="BA13" s="411"/>
      <c r="BB13" s="406"/>
      <c r="BC13" s="406"/>
      <c r="BD13" s="406"/>
      <c r="BE13" s="407"/>
      <c r="BF13" s="411"/>
      <c r="BG13" s="406"/>
      <c r="BH13" s="406"/>
      <c r="BI13" s="406"/>
      <c r="BJ13" s="407"/>
      <c r="BK13" s="411"/>
      <c r="BL13" s="406"/>
      <c r="BM13" s="406"/>
      <c r="BN13" s="406"/>
      <c r="BO13" s="444"/>
      <c r="BP13" s="467"/>
      <c r="BQ13" s="467"/>
      <c r="BR13" s="467"/>
      <c r="BS13" s="467"/>
      <c r="BT13" s="467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</row>
    <row r="14" spans="1:102" s="387" customFormat="1" ht="13.5" customHeight="1" thickBot="1">
      <c r="A14" s="465"/>
      <c r="B14" s="456"/>
      <c r="C14" s="456"/>
      <c r="D14" s="457"/>
      <c r="E14" s="466"/>
      <c r="F14" s="463"/>
      <c r="G14" s="453"/>
      <c r="H14" s="470"/>
      <c r="I14" s="408"/>
      <c r="J14" s="471"/>
      <c r="K14" s="471"/>
      <c r="L14" s="472"/>
      <c r="M14" s="473"/>
      <c r="N14" s="471"/>
      <c r="O14" s="471"/>
      <c r="P14" s="471"/>
      <c r="Q14" s="472"/>
      <c r="R14" s="410"/>
      <c r="S14" s="408"/>
      <c r="T14" s="408"/>
      <c r="U14" s="408"/>
      <c r="V14" s="409"/>
      <c r="W14" s="410"/>
      <c r="X14" s="408"/>
      <c r="Y14" s="408"/>
      <c r="Z14" s="408"/>
      <c r="AA14" s="409"/>
      <c r="AB14" s="410"/>
      <c r="AC14" s="408"/>
      <c r="AD14" s="408"/>
      <c r="AE14" s="408"/>
      <c r="AF14" s="409"/>
      <c r="AG14" s="410"/>
      <c r="AH14" s="408"/>
      <c r="AI14" s="408"/>
      <c r="AJ14" s="408"/>
      <c r="AK14" s="409"/>
      <c r="AL14" s="410"/>
      <c r="AM14" s="408"/>
      <c r="AN14" s="408"/>
      <c r="AO14" s="408"/>
      <c r="AP14" s="409"/>
      <c r="AQ14" s="410"/>
      <c r="AR14" s="408"/>
      <c r="AS14" s="408"/>
      <c r="AT14" s="408"/>
      <c r="AU14" s="409"/>
      <c r="AV14" s="410"/>
      <c r="AW14" s="408"/>
      <c r="AX14" s="408"/>
      <c r="AY14" s="408"/>
      <c r="AZ14" s="409"/>
      <c r="BA14" s="410"/>
      <c r="BB14" s="408"/>
      <c r="BC14" s="408"/>
      <c r="BD14" s="408"/>
      <c r="BE14" s="409"/>
      <c r="BF14" s="410"/>
      <c r="BG14" s="408"/>
      <c r="BH14" s="408"/>
      <c r="BI14" s="408"/>
      <c r="BJ14" s="409"/>
      <c r="BK14" s="410"/>
      <c r="BL14" s="408"/>
      <c r="BM14" s="408"/>
      <c r="BN14" s="408"/>
      <c r="BO14" s="445"/>
      <c r="BP14" s="467"/>
      <c r="BQ14" s="467"/>
      <c r="BR14" s="467"/>
      <c r="BS14" s="467"/>
      <c r="BT14" s="467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</row>
    <row r="15" spans="1:67" s="387" customFormat="1" ht="13.5" customHeight="1">
      <c r="A15" s="495" t="s">
        <v>120</v>
      </c>
      <c r="B15" s="430"/>
      <c r="C15" s="430"/>
      <c r="D15" s="430"/>
      <c r="E15" s="431"/>
      <c r="F15" s="432"/>
      <c r="G15" s="433"/>
      <c r="H15" s="429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7"/>
    </row>
    <row r="16" spans="1:67" s="387" customFormat="1" ht="13.5" customHeight="1" thickBot="1">
      <c r="A16" s="434"/>
      <c r="B16" s="435"/>
      <c r="C16" s="435"/>
      <c r="D16" s="435"/>
      <c r="E16" s="418"/>
      <c r="F16" s="419"/>
      <c r="G16" s="420"/>
      <c r="H16" s="434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9"/>
    </row>
    <row r="17" spans="1:203" s="428" customFormat="1" ht="14.25" customHeight="1">
      <c r="A17" s="231"/>
      <c r="B17" s="421"/>
      <c r="C17" s="421"/>
      <c r="D17" s="421"/>
      <c r="E17" s="422"/>
      <c r="F17" s="423"/>
      <c r="G17" s="424"/>
      <c r="H17" s="390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7"/>
      <c r="FT17" s="427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7"/>
      <c r="GJ17" s="427"/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</row>
    <row r="18" spans="2:68" ht="14.25" customHeight="1">
      <c r="B18" s="43"/>
      <c r="C18" s="43"/>
      <c r="D18" s="440"/>
      <c r="E18" s="379"/>
      <c r="F18" s="385"/>
      <c r="G18" s="389"/>
      <c r="H18" s="236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425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</row>
    <row r="19" spans="1:68" ht="12.75" customHeight="1">
      <c r="A19" s="441"/>
      <c r="B19" s="235"/>
      <c r="C19" s="235"/>
      <c r="D19" s="366"/>
      <c r="E19" s="379"/>
      <c r="F19" s="235"/>
      <c r="G19" s="319"/>
      <c r="H19" s="236"/>
      <c r="I19" s="544"/>
      <c r="J19" s="544"/>
      <c r="K19" s="544"/>
      <c r="L19" s="544"/>
      <c r="M19" s="544"/>
      <c r="N19" s="544"/>
      <c r="O19" s="544"/>
      <c r="P19" s="544"/>
      <c r="Q19" s="544"/>
      <c r="R19" s="534"/>
      <c r="S19" s="534"/>
      <c r="T19" s="534"/>
      <c r="U19" s="534"/>
      <c r="V19" s="534"/>
      <c r="W19" s="534"/>
      <c r="X19" s="534"/>
      <c r="Y19" s="534"/>
      <c r="Z19" s="534"/>
      <c r="AA19" s="545"/>
      <c r="AB19" s="545"/>
      <c r="AC19" s="545"/>
      <c r="AD19" s="535"/>
      <c r="AE19" s="535"/>
      <c r="AF19" s="535"/>
      <c r="AG19" s="535"/>
      <c r="AH19" s="535"/>
      <c r="AI19" s="535"/>
      <c r="AJ19" s="535"/>
      <c r="AK19" s="425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</row>
    <row r="20" spans="1:68" ht="11.25">
      <c r="A20" s="441"/>
      <c r="B20" s="235"/>
      <c r="C20" s="235"/>
      <c r="D20" s="366"/>
      <c r="E20" s="379"/>
      <c r="F20" s="235"/>
      <c r="G20" s="319"/>
      <c r="H20" s="236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</row>
    <row r="21" spans="1:68" ht="11.25">
      <c r="A21" s="441"/>
      <c r="B21" s="235"/>
      <c r="C21" s="235"/>
      <c r="D21" s="235"/>
      <c r="E21" s="380"/>
      <c r="F21" s="235"/>
      <c r="G21" s="319"/>
      <c r="H21" s="236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231"/>
      <c r="Y21" s="231"/>
      <c r="Z21" s="231"/>
      <c r="AA21" s="231"/>
      <c r="AB21" s="231"/>
      <c r="AC21" s="231"/>
      <c r="AD21" s="532"/>
      <c r="AE21" s="532"/>
      <c r="AF21" s="532"/>
      <c r="AG21" s="532"/>
      <c r="AH21" s="532"/>
      <c r="AI21" s="532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</row>
    <row r="22" spans="1:68" ht="4.5" customHeight="1">
      <c r="A22" s="441"/>
      <c r="B22" s="235"/>
      <c r="C22" s="235"/>
      <c r="D22" s="235"/>
      <c r="E22" s="380"/>
      <c r="F22" s="235"/>
      <c r="G22" s="319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</row>
    <row r="23" spans="1:68" ht="11.25">
      <c r="A23" s="441"/>
      <c r="B23" s="235"/>
      <c r="C23" s="235"/>
      <c r="D23" s="235"/>
      <c r="E23" s="380"/>
      <c r="F23" s="235"/>
      <c r="G23" s="319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</row>
    <row r="24" spans="5:7" ht="11.25">
      <c r="E24" s="380"/>
      <c r="F24" s="366"/>
      <c r="G24" s="319"/>
    </row>
  </sheetData>
  <sheetProtection/>
  <mergeCells count="29">
    <mergeCell ref="H1:BO1"/>
    <mergeCell ref="BK2:BO2"/>
    <mergeCell ref="AB2:AF2"/>
    <mergeCell ref="AG2:AK2"/>
    <mergeCell ref="AQ2:AU2"/>
    <mergeCell ref="AV2:AZ2"/>
    <mergeCell ref="BA2:BE2"/>
    <mergeCell ref="BF2:BJ2"/>
    <mergeCell ref="AL2:AP2"/>
    <mergeCell ref="H2:L2"/>
    <mergeCell ref="R2:V2"/>
    <mergeCell ref="W2:AA2"/>
    <mergeCell ref="I19:Q19"/>
    <mergeCell ref="R19:T19"/>
    <mergeCell ref="U19:W19"/>
    <mergeCell ref="AA19:AC19"/>
    <mergeCell ref="I18:Q18"/>
    <mergeCell ref="R18:T18"/>
    <mergeCell ref="U18:W18"/>
    <mergeCell ref="A1:G1"/>
    <mergeCell ref="AD21:AI21"/>
    <mergeCell ref="X18:Z18"/>
    <mergeCell ref="AH18:AJ18"/>
    <mergeCell ref="X19:Z19"/>
    <mergeCell ref="AA18:AC18"/>
    <mergeCell ref="AD18:AG18"/>
    <mergeCell ref="AD19:AG19"/>
    <mergeCell ref="AH19:AJ19"/>
    <mergeCell ref="M2:Q2"/>
  </mergeCells>
  <conditionalFormatting sqref="H4:BO14">
    <cfRule type="cellIs" priority="1" dxfId="0" operator="equal" stopIfTrue="1">
      <formula>"x"</formula>
    </cfRule>
  </conditionalFormatting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AegisMedia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Schneisi</dc:creator>
  <cp:keywords/>
  <dc:description/>
  <cp:lastModifiedBy>Branimir Tončinić</cp:lastModifiedBy>
  <cp:lastPrinted>2010-08-17T11:01:03Z</cp:lastPrinted>
  <dcterms:created xsi:type="dcterms:W3CDTF">2004-10-01T10:05:07Z</dcterms:created>
  <dcterms:modified xsi:type="dcterms:W3CDTF">2015-10-19T12:38:20Z</dcterms:modified>
  <cp:category/>
  <cp:version/>
  <cp:contentType/>
  <cp:contentStatus/>
</cp:coreProperties>
</file>